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nezich/Desktop/OpenArray Manuscript/"/>
    </mc:Choice>
  </mc:AlternateContent>
  <xr:revisionPtr revIDLastSave="0" documentId="13_ncr:1_{8196BA9A-8370-B64D-8854-5098E2C84B20}" xr6:coauthVersionLast="40" xr6:coauthVersionMax="45" xr10:uidLastSave="{00000000-0000-0000-0000-000000000000}"/>
  <bookViews>
    <workbookView xWindow="0" yWindow="460" windowWidth="23880" windowHeight="15580" activeTab="5" xr2:uid="{5759A862-9C1B-4296-913F-915342D271BE}"/>
  </bookViews>
  <sheets>
    <sheet name="TechReps-OnewayANOVA" sheetId="7" r:id="rId1"/>
    <sheet name="BioReps-OnewayANOVA" sheetId="1" r:id="rId2"/>
    <sheet name="TechReps-CV%" sheetId="8" r:id="rId3"/>
    <sheet name="BioReps-CV%" sheetId="2" r:id="rId4"/>
    <sheet name="%CV table" sheetId="3" r:id="rId5"/>
    <sheet name="Time and Cost" sheetId="9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0" i="9" l="1"/>
  <c r="G11" i="9"/>
  <c r="H45" i="9" l="1"/>
  <c r="C128" i="1" l="1"/>
  <c r="I128" i="1"/>
  <c r="C60" i="9" l="1"/>
  <c r="C64" i="9"/>
  <c r="B64" i="9" s="1"/>
  <c r="C62" i="9"/>
  <c r="B62" i="9" s="1"/>
  <c r="C69" i="9" l="1"/>
  <c r="C66" i="9"/>
  <c r="B60" i="9"/>
  <c r="B66" i="9" s="1"/>
  <c r="C52" i="9"/>
  <c r="C50" i="9"/>
  <c r="B50" i="9" s="1"/>
  <c r="C48" i="9"/>
  <c r="B48" i="9" s="1"/>
  <c r="C44" i="9"/>
  <c r="H39" i="9"/>
  <c r="G39" i="9"/>
  <c r="H35" i="9"/>
  <c r="G35" i="9" s="1"/>
  <c r="G41" i="9" s="1"/>
  <c r="B37" i="9"/>
  <c r="B35" i="9"/>
  <c r="C39" i="9"/>
  <c r="B39" i="9" s="1"/>
  <c r="C37" i="9"/>
  <c r="C35" i="9"/>
  <c r="C41" i="9" s="1"/>
  <c r="B41" i="9" l="1"/>
  <c r="H41" i="9"/>
  <c r="H44" i="9"/>
  <c r="C57" i="9"/>
  <c r="C54" i="9"/>
  <c r="B52" i="9"/>
  <c r="B54" i="9" s="1"/>
  <c r="C107" i="1"/>
  <c r="I107" i="1"/>
  <c r="C86" i="1"/>
  <c r="I86" i="1"/>
  <c r="C65" i="1"/>
  <c r="I65" i="1"/>
  <c r="AH24" i="7"/>
  <c r="H24" i="7"/>
  <c r="C24" i="7"/>
  <c r="AS23" i="7"/>
  <c r="X23" i="3" l="1"/>
  <c r="W23" i="3"/>
  <c r="X24" i="3"/>
  <c r="W24" i="3"/>
  <c r="W19" i="3"/>
  <c r="X18" i="3"/>
  <c r="W18" i="3"/>
  <c r="X14" i="3"/>
  <c r="W14" i="3"/>
  <c r="X13" i="3"/>
  <c r="W13" i="3"/>
  <c r="G86" i="8"/>
  <c r="H86" i="8" s="1"/>
  <c r="F86" i="8"/>
  <c r="M86" i="8"/>
  <c r="N86" i="8" s="1"/>
  <c r="L86" i="8"/>
  <c r="S86" i="8"/>
  <c r="T86" i="8" s="1"/>
  <c r="R86" i="8"/>
  <c r="Y86" i="8"/>
  <c r="Z86" i="8" s="1"/>
  <c r="X86" i="8"/>
  <c r="AE86" i="8"/>
  <c r="AF86" i="8" s="1"/>
  <c r="AD86" i="8"/>
  <c r="AK86" i="8"/>
  <c r="AL86" i="8" s="1"/>
  <c r="AJ86" i="8"/>
  <c r="AK68" i="8"/>
  <c r="AL68" i="8" s="1"/>
  <c r="AJ68" i="8"/>
  <c r="AE68" i="8"/>
  <c r="AF68" i="8" s="1"/>
  <c r="AD68" i="8"/>
  <c r="Y68" i="8"/>
  <c r="Z68" i="8" s="1"/>
  <c r="X68" i="8"/>
  <c r="S68" i="8"/>
  <c r="T68" i="8" s="1"/>
  <c r="R68" i="8"/>
  <c r="M68" i="8"/>
  <c r="N68" i="8" s="1"/>
  <c r="L68" i="8"/>
  <c r="G68" i="8"/>
  <c r="F68" i="8"/>
  <c r="H68" i="8" s="1"/>
  <c r="AL113" i="8"/>
  <c r="AF113" i="8"/>
  <c r="Z113" i="8"/>
  <c r="T113" i="8"/>
  <c r="N113" i="8"/>
  <c r="H113" i="8"/>
  <c r="AL56" i="8"/>
  <c r="AF56" i="8"/>
  <c r="Z56" i="8"/>
  <c r="T56" i="8"/>
  <c r="N56" i="8"/>
  <c r="H56" i="8"/>
  <c r="G95" i="8"/>
  <c r="F95" i="8"/>
  <c r="G94" i="8"/>
  <c r="F94" i="8"/>
  <c r="G93" i="8"/>
  <c r="F93" i="8"/>
  <c r="H93" i="8" s="1"/>
  <c r="G92" i="8"/>
  <c r="F92" i="8"/>
  <c r="G91" i="8"/>
  <c r="F91" i="8"/>
  <c r="G90" i="8"/>
  <c r="F90" i="8"/>
  <c r="G89" i="8"/>
  <c r="H89" i="8" s="1"/>
  <c r="F89" i="8"/>
  <c r="G88" i="8"/>
  <c r="H88" i="8" s="1"/>
  <c r="F88" i="8"/>
  <c r="G87" i="8"/>
  <c r="F87" i="8"/>
  <c r="G85" i="8"/>
  <c r="H85" i="8" s="1"/>
  <c r="F85" i="8"/>
  <c r="G84" i="8"/>
  <c r="F84" i="8"/>
  <c r="G83" i="8"/>
  <c r="H83" i="8" s="1"/>
  <c r="F83" i="8"/>
  <c r="M95" i="8"/>
  <c r="N95" i="8" s="1"/>
  <c r="L95" i="8"/>
  <c r="M94" i="8"/>
  <c r="N94" i="8" s="1"/>
  <c r="L94" i="8"/>
  <c r="M93" i="8"/>
  <c r="N93" i="8" s="1"/>
  <c r="L93" i="8"/>
  <c r="M92" i="8"/>
  <c r="N92" i="8" s="1"/>
  <c r="L92" i="8"/>
  <c r="M91" i="8"/>
  <c r="L91" i="8"/>
  <c r="M90" i="8"/>
  <c r="L90" i="8"/>
  <c r="M89" i="8"/>
  <c r="L89" i="8"/>
  <c r="M88" i="8"/>
  <c r="N88" i="8" s="1"/>
  <c r="L88" i="8"/>
  <c r="M87" i="8"/>
  <c r="N87" i="8" s="1"/>
  <c r="L87" i="8"/>
  <c r="M85" i="8"/>
  <c r="N85" i="8" s="1"/>
  <c r="L85" i="8"/>
  <c r="M84" i="8"/>
  <c r="L84" i="8"/>
  <c r="N83" i="8"/>
  <c r="M83" i="8"/>
  <c r="L83" i="8"/>
  <c r="S95" i="8"/>
  <c r="R95" i="8"/>
  <c r="S94" i="8"/>
  <c r="R94" i="8"/>
  <c r="S93" i="8"/>
  <c r="R93" i="8"/>
  <c r="S92" i="8"/>
  <c r="R92" i="8"/>
  <c r="S91" i="8"/>
  <c r="R91" i="8"/>
  <c r="S90" i="8"/>
  <c r="R90" i="8"/>
  <c r="S89" i="8"/>
  <c r="R89" i="8"/>
  <c r="S88" i="8"/>
  <c r="R88" i="8"/>
  <c r="T88" i="8" s="1"/>
  <c r="S87" i="8"/>
  <c r="R87" i="8"/>
  <c r="S85" i="8"/>
  <c r="R85" i="8"/>
  <c r="S84" i="8"/>
  <c r="R84" i="8"/>
  <c r="S83" i="8"/>
  <c r="R83" i="8"/>
  <c r="Y95" i="8"/>
  <c r="X95" i="8"/>
  <c r="Y94" i="8"/>
  <c r="X94" i="8"/>
  <c r="Y93" i="8"/>
  <c r="X93" i="8"/>
  <c r="Y92" i="8"/>
  <c r="Z92" i="8" s="1"/>
  <c r="X92" i="8"/>
  <c r="Y91" i="8"/>
  <c r="X91" i="8"/>
  <c r="Y90" i="8"/>
  <c r="X90" i="8"/>
  <c r="Y89" i="8"/>
  <c r="Z89" i="8" s="1"/>
  <c r="X89" i="8"/>
  <c r="Y88" i="8"/>
  <c r="Z88" i="8" s="1"/>
  <c r="X88" i="8"/>
  <c r="Y87" i="8"/>
  <c r="X87" i="8"/>
  <c r="Y85" i="8"/>
  <c r="X85" i="8"/>
  <c r="Y84" i="8"/>
  <c r="Z84" i="8" s="1"/>
  <c r="X84" i="8"/>
  <c r="Y83" i="8"/>
  <c r="X83" i="8"/>
  <c r="Z83" i="8" s="1"/>
  <c r="AE95" i="8"/>
  <c r="AD95" i="8"/>
  <c r="AE94" i="8"/>
  <c r="AD94" i="8"/>
  <c r="AE93" i="8"/>
  <c r="AD93" i="8"/>
  <c r="AE92" i="8"/>
  <c r="AD92" i="8"/>
  <c r="AE91" i="8"/>
  <c r="AD91" i="8"/>
  <c r="AE90" i="8"/>
  <c r="AD90" i="8"/>
  <c r="AE89" i="8"/>
  <c r="AD89" i="8"/>
  <c r="AE88" i="8"/>
  <c r="AD88" i="8"/>
  <c r="AF88" i="8" s="1"/>
  <c r="AE87" i="8"/>
  <c r="AD87" i="8"/>
  <c r="AE85" i="8"/>
  <c r="AD85" i="8"/>
  <c r="AF85" i="8" s="1"/>
  <c r="AE84" i="8"/>
  <c r="AD84" i="8"/>
  <c r="AE83" i="8"/>
  <c r="AD83" i="8"/>
  <c r="AK95" i="8"/>
  <c r="AJ95" i="8"/>
  <c r="AK94" i="8"/>
  <c r="AJ94" i="8"/>
  <c r="AK93" i="8"/>
  <c r="AJ93" i="8"/>
  <c r="AK92" i="8"/>
  <c r="AL92" i="8" s="1"/>
  <c r="AJ92" i="8"/>
  <c r="AK91" i="8"/>
  <c r="AJ91" i="8"/>
  <c r="AK90" i="8"/>
  <c r="AJ90" i="8"/>
  <c r="AK89" i="8"/>
  <c r="AL89" i="8" s="1"/>
  <c r="AJ89" i="8"/>
  <c r="AK88" i="8"/>
  <c r="AL88" i="8" s="1"/>
  <c r="AJ88" i="8"/>
  <c r="AK87" i="8"/>
  <c r="AJ87" i="8"/>
  <c r="AK85" i="8"/>
  <c r="AJ85" i="8"/>
  <c r="AK84" i="8"/>
  <c r="AL84" i="8" s="1"/>
  <c r="AJ84" i="8"/>
  <c r="AL83" i="8"/>
  <c r="AK83" i="8"/>
  <c r="AJ83" i="8"/>
  <c r="AK77" i="8"/>
  <c r="AJ77" i="8"/>
  <c r="AK76" i="8"/>
  <c r="AJ76" i="8"/>
  <c r="AK75" i="8"/>
  <c r="AJ75" i="8"/>
  <c r="AK74" i="8"/>
  <c r="AJ74" i="8"/>
  <c r="AK73" i="8"/>
  <c r="AJ73" i="8"/>
  <c r="AK72" i="8"/>
  <c r="AJ72" i="8"/>
  <c r="AK71" i="8"/>
  <c r="AJ71" i="8"/>
  <c r="AK70" i="8"/>
  <c r="AJ70" i="8"/>
  <c r="AL70" i="8" s="1"/>
  <c r="AL104" i="8" s="1"/>
  <c r="AK69" i="8"/>
  <c r="AJ69" i="8"/>
  <c r="AK67" i="8"/>
  <c r="AJ67" i="8"/>
  <c r="AL67" i="8" s="1"/>
  <c r="AK66" i="8"/>
  <c r="AJ66" i="8"/>
  <c r="AK65" i="8"/>
  <c r="AJ65" i="8"/>
  <c r="AE77" i="8"/>
  <c r="AD77" i="8"/>
  <c r="AE76" i="8"/>
  <c r="AD76" i="8"/>
  <c r="AE75" i="8"/>
  <c r="AD75" i="8"/>
  <c r="AE74" i="8"/>
  <c r="AF74" i="8" s="1"/>
  <c r="AD74" i="8"/>
  <c r="AE73" i="8"/>
  <c r="AD73" i="8"/>
  <c r="AE72" i="8"/>
  <c r="AD72" i="8"/>
  <c r="AE71" i="8"/>
  <c r="AD71" i="8"/>
  <c r="AE70" i="8"/>
  <c r="AF70" i="8" s="1"/>
  <c r="AF104" i="8" s="1"/>
  <c r="AD70" i="8"/>
  <c r="AE69" i="8"/>
  <c r="AF69" i="8" s="1"/>
  <c r="AD69" i="8"/>
  <c r="AE67" i="8"/>
  <c r="AF67" i="8" s="1"/>
  <c r="AF101" i="8" s="1"/>
  <c r="AD67" i="8"/>
  <c r="AE66" i="8"/>
  <c r="AD66" i="8"/>
  <c r="AF66" i="8" s="1"/>
  <c r="AE65" i="8"/>
  <c r="AD65" i="8"/>
  <c r="Y77" i="8"/>
  <c r="X77" i="8"/>
  <c r="Y76" i="8"/>
  <c r="X76" i="8"/>
  <c r="Y75" i="8"/>
  <c r="X75" i="8"/>
  <c r="Y74" i="8"/>
  <c r="Z74" i="8" s="1"/>
  <c r="Z108" i="8" s="1"/>
  <c r="X74" i="8"/>
  <c r="Y73" i="8"/>
  <c r="X73" i="8"/>
  <c r="Y72" i="8"/>
  <c r="X72" i="8"/>
  <c r="Y71" i="8"/>
  <c r="X71" i="8"/>
  <c r="Y70" i="8"/>
  <c r="Z70" i="8" s="1"/>
  <c r="Z104" i="8" s="1"/>
  <c r="X70" i="8"/>
  <c r="Y69" i="8"/>
  <c r="Z69" i="8" s="1"/>
  <c r="X69" i="8"/>
  <c r="Y67" i="8"/>
  <c r="X67" i="8"/>
  <c r="Y66" i="8"/>
  <c r="X66" i="8"/>
  <c r="Y65" i="8"/>
  <c r="X65" i="8"/>
  <c r="S77" i="8"/>
  <c r="R77" i="8"/>
  <c r="S76" i="8"/>
  <c r="R76" i="8"/>
  <c r="S75" i="8"/>
  <c r="R75" i="8"/>
  <c r="S74" i="8"/>
  <c r="T74" i="8" s="1"/>
  <c r="R74" i="8"/>
  <c r="S73" i="8"/>
  <c r="R73" i="8"/>
  <c r="S72" i="8"/>
  <c r="T72" i="8" s="1"/>
  <c r="R72" i="8"/>
  <c r="S71" i="8"/>
  <c r="T71" i="8" s="1"/>
  <c r="R71" i="8"/>
  <c r="T70" i="8"/>
  <c r="T104" i="8" s="1"/>
  <c r="S70" i="8"/>
  <c r="R70" i="8"/>
  <c r="S69" i="8"/>
  <c r="R69" i="8"/>
  <c r="S67" i="8"/>
  <c r="R67" i="8"/>
  <c r="T67" i="8" s="1"/>
  <c r="S66" i="8"/>
  <c r="R66" i="8"/>
  <c r="S65" i="8"/>
  <c r="R65" i="8"/>
  <c r="M77" i="8"/>
  <c r="L77" i="8"/>
  <c r="M76" i="8"/>
  <c r="L76" i="8"/>
  <c r="M75" i="8"/>
  <c r="L75" i="8"/>
  <c r="M74" i="8"/>
  <c r="L74" i="8"/>
  <c r="M73" i="8"/>
  <c r="L73" i="8"/>
  <c r="M72" i="8"/>
  <c r="L72" i="8"/>
  <c r="N72" i="8" s="1"/>
  <c r="M71" i="8"/>
  <c r="L71" i="8"/>
  <c r="M70" i="8"/>
  <c r="L70" i="8"/>
  <c r="M69" i="8"/>
  <c r="L69" i="8"/>
  <c r="M67" i="8"/>
  <c r="L67" i="8"/>
  <c r="M66" i="8"/>
  <c r="L66" i="8"/>
  <c r="M65" i="8"/>
  <c r="N65" i="8" s="1"/>
  <c r="N99" i="8" s="1"/>
  <c r="L65" i="8"/>
  <c r="G77" i="8"/>
  <c r="F77" i="8"/>
  <c r="G76" i="8"/>
  <c r="F76" i="8"/>
  <c r="G75" i="8"/>
  <c r="F75" i="8"/>
  <c r="G74" i="8"/>
  <c r="H74" i="8" s="1"/>
  <c r="F74" i="8"/>
  <c r="G73" i="8"/>
  <c r="H73" i="8" s="1"/>
  <c r="F73" i="8"/>
  <c r="G72" i="8"/>
  <c r="F72" i="8"/>
  <c r="G71" i="8"/>
  <c r="H71" i="8" s="1"/>
  <c r="F71" i="8"/>
  <c r="G70" i="8"/>
  <c r="F70" i="8"/>
  <c r="G69" i="8"/>
  <c r="F69" i="8"/>
  <c r="G67" i="8"/>
  <c r="F67" i="8"/>
  <c r="G66" i="8"/>
  <c r="F66" i="8"/>
  <c r="G65" i="8"/>
  <c r="H65" i="8" s="1"/>
  <c r="F65" i="8"/>
  <c r="AK38" i="8"/>
  <c r="AJ38" i="8"/>
  <c r="AK37" i="8"/>
  <c r="AL37" i="8" s="1"/>
  <c r="AJ37" i="8"/>
  <c r="AK36" i="8"/>
  <c r="AL36" i="8" s="1"/>
  <c r="AJ36" i="8"/>
  <c r="AK35" i="8"/>
  <c r="AJ35" i="8"/>
  <c r="AL35" i="8" s="1"/>
  <c r="AK34" i="8"/>
  <c r="AJ34" i="8"/>
  <c r="AK33" i="8"/>
  <c r="AJ33" i="8"/>
  <c r="AK32" i="8"/>
  <c r="AJ32" i="8"/>
  <c r="AL32" i="8" s="1"/>
  <c r="AK31" i="8"/>
  <c r="AJ31" i="8"/>
  <c r="AK30" i="8"/>
  <c r="AJ30" i="8"/>
  <c r="AK28" i="8"/>
  <c r="AJ28" i="8"/>
  <c r="AK27" i="8"/>
  <c r="AL27" i="8" s="1"/>
  <c r="AJ27" i="8"/>
  <c r="AK26" i="8"/>
  <c r="AL26" i="8" s="1"/>
  <c r="AJ26" i="8"/>
  <c r="AE38" i="8"/>
  <c r="AF38" i="8" s="1"/>
  <c r="AD38" i="8"/>
  <c r="AE37" i="8"/>
  <c r="AD37" i="8"/>
  <c r="AE36" i="8"/>
  <c r="AD36" i="8"/>
  <c r="AF35" i="8"/>
  <c r="AE35" i="8"/>
  <c r="AD35" i="8"/>
  <c r="AE34" i="8"/>
  <c r="AD34" i="8"/>
  <c r="AE33" i="8"/>
  <c r="AD33" i="8"/>
  <c r="AE32" i="8"/>
  <c r="AD32" i="8"/>
  <c r="AE31" i="8"/>
  <c r="AD31" i="8"/>
  <c r="AE30" i="8"/>
  <c r="AD30" i="8"/>
  <c r="AE28" i="8"/>
  <c r="AD28" i="8"/>
  <c r="AF28" i="8" s="1"/>
  <c r="AE27" i="8"/>
  <c r="AD27" i="8"/>
  <c r="AE26" i="8"/>
  <c r="AD26" i="8"/>
  <c r="AF26" i="8" s="1"/>
  <c r="Y38" i="8"/>
  <c r="X38" i="8"/>
  <c r="Y37" i="8"/>
  <c r="X37" i="8"/>
  <c r="Y36" i="8"/>
  <c r="X36" i="8"/>
  <c r="Y35" i="8"/>
  <c r="X35" i="8"/>
  <c r="Y34" i="8"/>
  <c r="X34" i="8"/>
  <c r="Y33" i="8"/>
  <c r="X33" i="8"/>
  <c r="Y32" i="8"/>
  <c r="X32" i="8"/>
  <c r="Y31" i="8"/>
  <c r="X31" i="8"/>
  <c r="Y30" i="8"/>
  <c r="X30" i="8"/>
  <c r="Y28" i="8"/>
  <c r="X28" i="8"/>
  <c r="Y27" i="8"/>
  <c r="X27" i="8"/>
  <c r="Y26" i="8"/>
  <c r="X26" i="8"/>
  <c r="S38" i="8"/>
  <c r="R38" i="8"/>
  <c r="S37" i="8"/>
  <c r="R37" i="8"/>
  <c r="S36" i="8"/>
  <c r="R36" i="8"/>
  <c r="S35" i="8"/>
  <c r="R35" i="8"/>
  <c r="S34" i="8"/>
  <c r="R34" i="8"/>
  <c r="S33" i="8"/>
  <c r="R33" i="8"/>
  <c r="S32" i="8"/>
  <c r="R32" i="8"/>
  <c r="S31" i="8"/>
  <c r="T31" i="8" s="1"/>
  <c r="R31" i="8"/>
  <c r="S30" i="8"/>
  <c r="R30" i="8"/>
  <c r="S28" i="8"/>
  <c r="T28" i="8" s="1"/>
  <c r="R28" i="8"/>
  <c r="S27" i="8"/>
  <c r="T27" i="8" s="1"/>
  <c r="R27" i="8"/>
  <c r="S26" i="8"/>
  <c r="R26" i="8"/>
  <c r="M38" i="8"/>
  <c r="N38" i="8" s="1"/>
  <c r="L38" i="8"/>
  <c r="M37" i="8"/>
  <c r="L37" i="8"/>
  <c r="M36" i="8"/>
  <c r="L36" i="8"/>
  <c r="M35" i="8"/>
  <c r="N35" i="8" s="1"/>
  <c r="L35" i="8"/>
  <c r="M34" i="8"/>
  <c r="L34" i="8"/>
  <c r="M33" i="8"/>
  <c r="N33" i="8" s="1"/>
  <c r="L33" i="8"/>
  <c r="M32" i="8"/>
  <c r="L32" i="8"/>
  <c r="M31" i="8"/>
  <c r="L31" i="8"/>
  <c r="M30" i="8"/>
  <c r="N30" i="8" s="1"/>
  <c r="L30" i="8"/>
  <c r="M28" i="8"/>
  <c r="N28" i="8" s="1"/>
  <c r="L28" i="8"/>
  <c r="M27" i="8"/>
  <c r="N27" i="8" s="1"/>
  <c r="L27" i="8"/>
  <c r="M26" i="8"/>
  <c r="N26" i="8" s="1"/>
  <c r="L26" i="8"/>
  <c r="G38" i="8"/>
  <c r="H38" i="8" s="1"/>
  <c r="F38" i="8"/>
  <c r="G37" i="8"/>
  <c r="F37" i="8"/>
  <c r="G36" i="8"/>
  <c r="F36" i="8"/>
  <c r="G35" i="8"/>
  <c r="F35" i="8"/>
  <c r="H35" i="8" s="1"/>
  <c r="G34" i="8"/>
  <c r="F34" i="8"/>
  <c r="G33" i="8"/>
  <c r="F33" i="8"/>
  <c r="G32" i="8"/>
  <c r="F32" i="8"/>
  <c r="H32" i="8" s="1"/>
  <c r="G31" i="8"/>
  <c r="F31" i="8"/>
  <c r="G30" i="8"/>
  <c r="F30" i="8"/>
  <c r="G28" i="8"/>
  <c r="F28" i="8"/>
  <c r="H28" i="8" s="1"/>
  <c r="G27" i="8"/>
  <c r="H27" i="8" s="1"/>
  <c r="F27" i="8"/>
  <c r="G26" i="8"/>
  <c r="F26" i="8"/>
  <c r="AK20" i="8"/>
  <c r="AL20" i="8" s="1"/>
  <c r="AJ20" i="8"/>
  <c r="AK19" i="8"/>
  <c r="AJ19" i="8"/>
  <c r="AK18" i="8"/>
  <c r="AJ18" i="8"/>
  <c r="AK17" i="8"/>
  <c r="AL17" i="8" s="1"/>
  <c r="AJ17" i="8"/>
  <c r="AK16" i="8"/>
  <c r="AJ16" i="8"/>
  <c r="AK15" i="8"/>
  <c r="AL15" i="8" s="1"/>
  <c r="AJ15" i="8"/>
  <c r="AK14" i="8"/>
  <c r="AJ14" i="8"/>
  <c r="AK13" i="8"/>
  <c r="AJ13" i="8"/>
  <c r="AK12" i="8"/>
  <c r="AL12" i="8" s="1"/>
  <c r="AJ12" i="8"/>
  <c r="AK11" i="8"/>
  <c r="AL11" i="8" s="1"/>
  <c r="AJ11" i="8"/>
  <c r="AK10" i="8"/>
  <c r="AL10" i="8" s="1"/>
  <c r="AJ10" i="8"/>
  <c r="AK9" i="8"/>
  <c r="AL9" i="8" s="1"/>
  <c r="AJ9" i="8"/>
  <c r="AK8" i="8"/>
  <c r="AL8" i="8" s="1"/>
  <c r="AL42" i="8" s="1"/>
  <c r="AJ8" i="8"/>
  <c r="AE20" i="8"/>
  <c r="AD20" i="8"/>
  <c r="AE19" i="8"/>
  <c r="AD19" i="8"/>
  <c r="AE18" i="8"/>
  <c r="AF18" i="8" s="1"/>
  <c r="AD18" i="8"/>
  <c r="AE17" i="8"/>
  <c r="AD17" i="8"/>
  <c r="AE16" i="8"/>
  <c r="AF16" i="8" s="1"/>
  <c r="AD16" i="8"/>
  <c r="AE15" i="8"/>
  <c r="AD15" i="8"/>
  <c r="AE14" i="8"/>
  <c r="AD14" i="8"/>
  <c r="AE13" i="8"/>
  <c r="AF13" i="8" s="1"/>
  <c r="AD13" i="8"/>
  <c r="AE12" i="8"/>
  <c r="AD12" i="8"/>
  <c r="AE11" i="8"/>
  <c r="AF11" i="8" s="1"/>
  <c r="AD11" i="8"/>
  <c r="AE10" i="8"/>
  <c r="AF10" i="8" s="1"/>
  <c r="AF44" i="8" s="1"/>
  <c r="AD10" i="8"/>
  <c r="AE9" i="8"/>
  <c r="AF9" i="8" s="1"/>
  <c r="AD9" i="8"/>
  <c r="AE8" i="8"/>
  <c r="AD8" i="8"/>
  <c r="Y20" i="8"/>
  <c r="X20" i="8"/>
  <c r="Y19" i="8"/>
  <c r="X19" i="8"/>
  <c r="Y18" i="8"/>
  <c r="Z18" i="8" s="1"/>
  <c r="X18" i="8"/>
  <c r="Y17" i="8"/>
  <c r="Z17" i="8" s="1"/>
  <c r="X17" i="8"/>
  <c r="Y16" i="8"/>
  <c r="Z16" i="8" s="1"/>
  <c r="X16" i="8"/>
  <c r="Y15" i="8"/>
  <c r="X15" i="8"/>
  <c r="Y14" i="8"/>
  <c r="Z14" i="8" s="1"/>
  <c r="X14" i="8"/>
  <c r="Y13" i="8"/>
  <c r="Z13" i="8" s="1"/>
  <c r="X13" i="8"/>
  <c r="Y12" i="8"/>
  <c r="X12" i="8"/>
  <c r="Y11" i="8"/>
  <c r="X11" i="8"/>
  <c r="Z10" i="8"/>
  <c r="Y10" i="8"/>
  <c r="X10" i="8"/>
  <c r="Y9" i="8"/>
  <c r="X9" i="8"/>
  <c r="Y8" i="8"/>
  <c r="X8" i="8"/>
  <c r="S20" i="8"/>
  <c r="R20" i="8"/>
  <c r="S19" i="8"/>
  <c r="R19" i="8"/>
  <c r="S18" i="8"/>
  <c r="R18" i="8"/>
  <c r="S17" i="8"/>
  <c r="R17" i="8"/>
  <c r="S16" i="8"/>
  <c r="R16" i="8"/>
  <c r="S15" i="8"/>
  <c r="R15" i="8"/>
  <c r="S14" i="8"/>
  <c r="R14" i="8"/>
  <c r="S13" i="8"/>
  <c r="R13" i="8"/>
  <c r="S12" i="8"/>
  <c r="R12" i="8"/>
  <c r="S11" i="8"/>
  <c r="R11" i="8"/>
  <c r="S10" i="8"/>
  <c r="R10" i="8"/>
  <c r="T10" i="8" s="1"/>
  <c r="T44" i="8" s="1"/>
  <c r="S9" i="8"/>
  <c r="T9" i="8" s="1"/>
  <c r="T43" i="8" s="1"/>
  <c r="R9" i="8"/>
  <c r="S8" i="8"/>
  <c r="R8" i="8"/>
  <c r="M20" i="8"/>
  <c r="N20" i="8" s="1"/>
  <c r="N54" i="8" s="1"/>
  <c r="L20" i="8"/>
  <c r="M19" i="8"/>
  <c r="L19" i="8"/>
  <c r="M18" i="8"/>
  <c r="L18" i="8"/>
  <c r="M17" i="8"/>
  <c r="N17" i="8" s="1"/>
  <c r="N51" i="8" s="1"/>
  <c r="L17" i="8"/>
  <c r="M16" i="8"/>
  <c r="L16" i="8"/>
  <c r="M15" i="8"/>
  <c r="N15" i="8" s="1"/>
  <c r="N49" i="8" s="1"/>
  <c r="L15" i="8"/>
  <c r="M14" i="8"/>
  <c r="N14" i="8" s="1"/>
  <c r="L14" i="8"/>
  <c r="M13" i="8"/>
  <c r="N13" i="8" s="1"/>
  <c r="L13" i="8"/>
  <c r="M12" i="8"/>
  <c r="L12" i="8"/>
  <c r="M11" i="8"/>
  <c r="L11" i="8"/>
  <c r="M10" i="8"/>
  <c r="L10" i="8"/>
  <c r="M9" i="8"/>
  <c r="L9" i="8"/>
  <c r="M8" i="8"/>
  <c r="N8" i="8" s="1"/>
  <c r="L8" i="8"/>
  <c r="G20" i="8"/>
  <c r="H20" i="8" s="1"/>
  <c r="H54" i="8" s="1"/>
  <c r="F20" i="8"/>
  <c r="G19" i="8"/>
  <c r="H19" i="8" s="1"/>
  <c r="F19" i="8"/>
  <c r="G18" i="8"/>
  <c r="F18" i="8"/>
  <c r="G17" i="8"/>
  <c r="F17" i="8"/>
  <c r="G16" i="8"/>
  <c r="F16" i="8"/>
  <c r="G15" i="8"/>
  <c r="H15" i="8" s="1"/>
  <c r="F15" i="8"/>
  <c r="G14" i="8"/>
  <c r="H14" i="8" s="1"/>
  <c r="H48" i="8" s="1"/>
  <c r="F14" i="8"/>
  <c r="G13" i="8"/>
  <c r="H13" i="8" s="1"/>
  <c r="F13" i="8"/>
  <c r="G12" i="8"/>
  <c r="F12" i="8"/>
  <c r="G11" i="8"/>
  <c r="H11" i="8" s="1"/>
  <c r="F11" i="8"/>
  <c r="G10" i="8"/>
  <c r="F10" i="8"/>
  <c r="G9" i="8"/>
  <c r="F9" i="8"/>
  <c r="G8" i="8"/>
  <c r="F8" i="8"/>
  <c r="AL43" i="8" l="1"/>
  <c r="AL51" i="8"/>
  <c r="H105" i="8"/>
  <c r="H8" i="8"/>
  <c r="H12" i="8"/>
  <c r="N9" i="8"/>
  <c r="N43" i="8" s="1"/>
  <c r="N11" i="8"/>
  <c r="T13" i="8"/>
  <c r="T47" i="8" s="1"/>
  <c r="T17" i="8"/>
  <c r="T19" i="8"/>
  <c r="AF17" i="8"/>
  <c r="AF51" i="8" s="1"/>
  <c r="AL14" i="8"/>
  <c r="AL48" i="8" s="1"/>
  <c r="H31" i="8"/>
  <c r="H33" i="8"/>
  <c r="H49" i="8" s="1"/>
  <c r="N31" i="8"/>
  <c r="T26" i="8"/>
  <c r="T34" i="8"/>
  <c r="T36" i="8"/>
  <c r="Z27" i="8"/>
  <c r="Z38" i="8"/>
  <c r="AF27" i="8"/>
  <c r="AL28" i="8"/>
  <c r="AL31" i="8"/>
  <c r="H67" i="8"/>
  <c r="H101" i="8" s="1"/>
  <c r="H70" i="8"/>
  <c r="N69" i="8"/>
  <c r="N103" i="8" s="1"/>
  <c r="N77" i="8"/>
  <c r="N111" i="8" s="1"/>
  <c r="Z76" i="8"/>
  <c r="Z110" i="8" s="1"/>
  <c r="AF65" i="8"/>
  <c r="AF75" i="8"/>
  <c r="AL71" i="8"/>
  <c r="AL73" i="8"/>
  <c r="AL107" i="8" s="1"/>
  <c r="AL94" i="8"/>
  <c r="AF83" i="8"/>
  <c r="AF92" i="8"/>
  <c r="AF108" i="8" s="1"/>
  <c r="Z93" i="8"/>
  <c r="T89" i="8"/>
  <c r="T91" i="8"/>
  <c r="H84" i="8"/>
  <c r="H92" i="8"/>
  <c r="AF43" i="8"/>
  <c r="AL44" i="8"/>
  <c r="T105" i="8"/>
  <c r="T12" i="8"/>
  <c r="T14" i="8"/>
  <c r="T20" i="8"/>
  <c r="Z9" i="8"/>
  <c r="Z43" i="8" s="1"/>
  <c r="AL13" i="8"/>
  <c r="N32" i="8"/>
  <c r="N48" i="8" s="1"/>
  <c r="T35" i="8"/>
  <c r="Z26" i="8"/>
  <c r="Z31" i="8"/>
  <c r="Z33" i="8"/>
  <c r="Z35" i="8"/>
  <c r="AF31" i="8"/>
  <c r="AF47" i="8" s="1"/>
  <c r="AF33" i="8"/>
  <c r="AL30" i="8"/>
  <c r="AL46" i="8" s="1"/>
  <c r="N70" i="8"/>
  <c r="N74" i="8"/>
  <c r="N76" i="8"/>
  <c r="N110" i="8" s="1"/>
  <c r="T65" i="8"/>
  <c r="Z65" i="8"/>
  <c r="Z99" i="8" s="1"/>
  <c r="Z77" i="8"/>
  <c r="AF71" i="8"/>
  <c r="AF76" i="8"/>
  <c r="AL65" i="8"/>
  <c r="AL99" i="8" s="1"/>
  <c r="AL74" i="8"/>
  <c r="AL108" i="8" s="1"/>
  <c r="AF89" i="8"/>
  <c r="AF91" i="8"/>
  <c r="Z94" i="8"/>
  <c r="T83" i="8"/>
  <c r="T92" i="8"/>
  <c r="T108" i="8" s="1"/>
  <c r="H91" i="8"/>
  <c r="H107" i="8" s="1"/>
  <c r="H47" i="8"/>
  <c r="N42" i="8"/>
  <c r="Z47" i="8"/>
  <c r="Z51" i="8"/>
  <c r="H104" i="8"/>
  <c r="AL105" i="8"/>
  <c r="N47" i="8"/>
  <c r="H99" i="8"/>
  <c r="H108" i="8"/>
  <c r="N104" i="8"/>
  <c r="N108" i="8"/>
  <c r="N12" i="8"/>
  <c r="N46" i="8" s="1"/>
  <c r="Z30" i="8"/>
  <c r="H10" i="8"/>
  <c r="H44" i="8" s="1"/>
  <c r="H17" i="8"/>
  <c r="H51" i="8" s="1"/>
  <c r="N18" i="8"/>
  <c r="T16" i="8"/>
  <c r="T50" i="8" s="1"/>
  <c r="Z20" i="8"/>
  <c r="AF14" i="8"/>
  <c r="AL18" i="8"/>
  <c r="AL52" i="8" s="1"/>
  <c r="N36" i="8"/>
  <c r="T38" i="8"/>
  <c r="T54" i="8" s="1"/>
  <c r="Z28" i="8"/>
  <c r="Z44" i="8" s="1"/>
  <c r="Z36" i="8"/>
  <c r="Z52" i="8" s="1"/>
  <c r="AL33" i="8"/>
  <c r="AL49" i="8" s="1"/>
  <c r="H66" i="8"/>
  <c r="H100" i="8" s="1"/>
  <c r="N73" i="8"/>
  <c r="N107" i="8" s="1"/>
  <c r="T75" i="8"/>
  <c r="Z66" i="8"/>
  <c r="Z100" i="8" s="1"/>
  <c r="AF72" i="8"/>
  <c r="AL66" i="8"/>
  <c r="AL100" i="8" s="1"/>
  <c r="AL87" i="8"/>
  <c r="AL90" i="8"/>
  <c r="AF84" i="8"/>
  <c r="AF100" i="8" s="1"/>
  <c r="Z87" i="8"/>
  <c r="Z103" i="8" s="1"/>
  <c r="Z90" i="8"/>
  <c r="T84" i="8"/>
  <c r="N91" i="8"/>
  <c r="AF15" i="8"/>
  <c r="AF49" i="8" s="1"/>
  <c r="AL34" i="8"/>
  <c r="H75" i="8"/>
  <c r="H109" i="8" s="1"/>
  <c r="T69" i="8"/>
  <c r="T76" i="8"/>
  <c r="T110" i="8" s="1"/>
  <c r="Z71" i="8"/>
  <c r="Z105" i="8" s="1"/>
  <c r="AF73" i="8"/>
  <c r="AF107" i="8" s="1"/>
  <c r="AL75" i="8"/>
  <c r="AL91" i="8"/>
  <c r="AF93" i="8"/>
  <c r="AF109" i="8" s="1"/>
  <c r="Z91" i="8"/>
  <c r="T85" i="8"/>
  <c r="T101" i="8" s="1"/>
  <c r="T93" i="8"/>
  <c r="N19" i="8"/>
  <c r="AF8" i="8"/>
  <c r="AF42" i="8" s="1"/>
  <c r="AL19" i="8"/>
  <c r="AL53" i="8" s="1"/>
  <c r="N16" i="8"/>
  <c r="N50" i="8" s="1"/>
  <c r="Z8" i="8"/>
  <c r="Z11" i="8"/>
  <c r="AF12" i="8"/>
  <c r="AF19" i="8"/>
  <c r="AL16" i="8"/>
  <c r="AL50" i="8" s="1"/>
  <c r="H36" i="8"/>
  <c r="N34" i="8"/>
  <c r="T32" i="8"/>
  <c r="T48" i="8" s="1"/>
  <c r="Z34" i="8"/>
  <c r="Z50" i="8" s="1"/>
  <c r="AF36" i="8"/>
  <c r="AF52" i="8" s="1"/>
  <c r="AL38" i="8"/>
  <c r="AL54" i="8" s="1"/>
  <c r="H72" i="8"/>
  <c r="H106" i="8" s="1"/>
  <c r="N66" i="8"/>
  <c r="T73" i="8"/>
  <c r="T107" i="8" s="1"/>
  <c r="Z67" i="8"/>
  <c r="Z75" i="8"/>
  <c r="Z109" i="8" s="1"/>
  <c r="AF77" i="8"/>
  <c r="AL72" i="8"/>
  <c r="AL106" i="8" s="1"/>
  <c r="AL95" i="8"/>
  <c r="AF90" i="8"/>
  <c r="Z95" i="8"/>
  <c r="T90" i="8"/>
  <c r="T106" i="8" s="1"/>
  <c r="N84" i="8"/>
  <c r="H87" i="8"/>
  <c r="H90" i="8"/>
  <c r="H102" i="8"/>
  <c r="H69" i="8"/>
  <c r="H76" i="8"/>
  <c r="H110" i="8" s="1"/>
  <c r="N67" i="8"/>
  <c r="N101" i="8" s="1"/>
  <c r="N71" i="8"/>
  <c r="N75" i="8"/>
  <c r="N109" i="8" s="1"/>
  <c r="T77" i="8"/>
  <c r="Z72" i="8"/>
  <c r="AL69" i="8"/>
  <c r="AL103" i="8" s="1"/>
  <c r="AL76" i="8"/>
  <c r="AL110" i="8" s="1"/>
  <c r="AF87" i="8"/>
  <c r="AF103" i="8" s="1"/>
  <c r="AF94" i="8"/>
  <c r="AF110" i="8" s="1"/>
  <c r="T87" i="8"/>
  <c r="T94" i="8"/>
  <c r="N89" i="8"/>
  <c r="H94" i="8"/>
  <c r="H18" i="8"/>
  <c r="AF32" i="8"/>
  <c r="T11" i="8"/>
  <c r="T18" i="8"/>
  <c r="T52" i="8" s="1"/>
  <c r="Z12" i="8"/>
  <c r="Z46" i="8" s="1"/>
  <c r="Z15" i="8"/>
  <c r="Z49" i="8" s="1"/>
  <c r="AF20" i="8"/>
  <c r="AF54" i="8" s="1"/>
  <c r="H30" i="8"/>
  <c r="H46" i="8" s="1"/>
  <c r="H37" i="8"/>
  <c r="H53" i="8" s="1"/>
  <c r="T33" i="8"/>
  <c r="AF30" i="8"/>
  <c r="AF37" i="8"/>
  <c r="N37" i="8"/>
  <c r="Z37" i="8"/>
  <c r="H9" i="8"/>
  <c r="H43" i="8" s="1"/>
  <c r="H16" i="8"/>
  <c r="N10" i="8"/>
  <c r="N44" i="8" s="1"/>
  <c r="T8" i="8"/>
  <c r="T42" i="8" s="1"/>
  <c r="T15" i="8"/>
  <c r="T49" i="8" s="1"/>
  <c r="Z19" i="8"/>
  <c r="H26" i="8"/>
  <c r="H42" i="8" s="1"/>
  <c r="H34" i="8"/>
  <c r="T30" i="8"/>
  <c r="T46" i="8" s="1"/>
  <c r="T37" i="8"/>
  <c r="T53" i="8" s="1"/>
  <c r="Z32" i="8"/>
  <c r="Z48" i="8" s="1"/>
  <c r="AF34" i="8"/>
  <c r="AF50" i="8" s="1"/>
  <c r="H77" i="8"/>
  <c r="T66" i="8"/>
  <c r="Z73" i="8"/>
  <c r="Z107" i="8" s="1"/>
  <c r="AL77" i="8"/>
  <c r="AL85" i="8"/>
  <c r="AL101" i="8" s="1"/>
  <c r="AL93" i="8"/>
  <c r="AF95" i="8"/>
  <c r="Z85" i="8"/>
  <c r="T95" i="8"/>
  <c r="N90" i="8"/>
  <c r="N106" i="8" s="1"/>
  <c r="H95" i="8"/>
  <c r="X19" i="3"/>
  <c r="N102" i="8"/>
  <c r="T102" i="8"/>
  <c r="Z102" i="8"/>
  <c r="AF102" i="8"/>
  <c r="AL102" i="8"/>
  <c r="H96" i="8"/>
  <c r="H97" i="8" s="1"/>
  <c r="N96" i="8"/>
  <c r="N97" i="8" s="1"/>
  <c r="T96" i="8"/>
  <c r="T97" i="8" s="1"/>
  <c r="Z96" i="8"/>
  <c r="Z97" i="8" s="1"/>
  <c r="AF96" i="8"/>
  <c r="AF97" i="8" s="1"/>
  <c r="AL96" i="8"/>
  <c r="AL97" i="8" s="1"/>
  <c r="AL78" i="8"/>
  <c r="AL79" i="8" s="1"/>
  <c r="AF78" i="8"/>
  <c r="AF79" i="8" s="1"/>
  <c r="Z78" i="8"/>
  <c r="Z79" i="8" s="1"/>
  <c r="T78" i="8"/>
  <c r="T79" i="8" s="1"/>
  <c r="N78" i="8"/>
  <c r="N79" i="8" s="1"/>
  <c r="H78" i="8"/>
  <c r="H79" i="8" s="1"/>
  <c r="AL39" i="8"/>
  <c r="AL40" i="8" s="1"/>
  <c r="AF39" i="8"/>
  <c r="AF40" i="8" s="1"/>
  <c r="Z39" i="8"/>
  <c r="Z40" i="8" s="1"/>
  <c r="T39" i="8"/>
  <c r="T40" i="8" s="1"/>
  <c r="N39" i="8"/>
  <c r="N40" i="8" s="1"/>
  <c r="H39" i="8"/>
  <c r="H40" i="8" s="1"/>
  <c r="AL21" i="8"/>
  <c r="AL22" i="8" s="1"/>
  <c r="AF21" i="8"/>
  <c r="AF22" i="8" s="1"/>
  <c r="Z21" i="8"/>
  <c r="Z22" i="8" s="1"/>
  <c r="T21" i="8"/>
  <c r="T22" i="8" s="1"/>
  <c r="N21" i="8"/>
  <c r="N22" i="8" s="1"/>
  <c r="H21" i="8"/>
  <c r="H22" i="8" s="1"/>
  <c r="H103" i="8" l="1"/>
  <c r="Z54" i="8"/>
  <c r="N105" i="8"/>
  <c r="T99" i="8"/>
  <c r="Z53" i="8"/>
  <c r="Z111" i="8"/>
  <c r="N100" i="8"/>
  <c r="Z42" i="8"/>
  <c r="AF105" i="8"/>
  <c r="AL47" i="8"/>
  <c r="AF99" i="8"/>
  <c r="T51" i="8"/>
  <c r="T100" i="8"/>
  <c r="N53" i="8"/>
  <c r="T109" i="8"/>
  <c r="H111" i="8"/>
  <c r="AF53" i="8"/>
  <c r="AF48" i="8"/>
  <c r="AF46" i="8"/>
  <c r="T103" i="8"/>
  <c r="H52" i="8"/>
  <c r="H50" i="8"/>
  <c r="Z106" i="8"/>
  <c r="AF111" i="8"/>
  <c r="N52" i="8"/>
  <c r="T111" i="8"/>
  <c r="AL111" i="8"/>
  <c r="Z101" i="8"/>
  <c r="AL109" i="8"/>
  <c r="AF106" i="8"/>
  <c r="Z5" i="3"/>
  <c r="Z6" i="3"/>
  <c r="Y5" i="3"/>
  <c r="Y6" i="3"/>
  <c r="Z4" i="3"/>
  <c r="Y4" i="3"/>
  <c r="X5" i="3"/>
  <c r="X6" i="3"/>
  <c r="W5" i="3"/>
  <c r="W6" i="3"/>
  <c r="X4" i="3"/>
  <c r="W4" i="3"/>
  <c r="AL116" i="2" l="1"/>
  <c r="AF116" i="2"/>
  <c r="Z116" i="2"/>
  <c r="T116" i="2"/>
  <c r="N116" i="2"/>
  <c r="H116" i="2"/>
  <c r="AL97" i="2"/>
  <c r="AF97" i="2"/>
  <c r="Z97" i="2"/>
  <c r="T97" i="2"/>
  <c r="N97" i="2"/>
  <c r="H97" i="2"/>
  <c r="AL56" i="2"/>
  <c r="AF56" i="2"/>
  <c r="Z56" i="2"/>
  <c r="T56" i="2"/>
  <c r="N56" i="2"/>
  <c r="H56" i="2"/>
  <c r="AK76" i="2" l="1"/>
  <c r="AL76" i="2" s="1"/>
  <c r="AJ76" i="2"/>
  <c r="AK75" i="2"/>
  <c r="AJ75" i="2"/>
  <c r="AK74" i="2"/>
  <c r="AJ74" i="2"/>
  <c r="AK73" i="2"/>
  <c r="AJ73" i="2"/>
  <c r="AK72" i="2"/>
  <c r="AJ72" i="2"/>
  <c r="AK71" i="2"/>
  <c r="AJ71" i="2"/>
  <c r="AK70" i="2"/>
  <c r="AJ70" i="2"/>
  <c r="AK69" i="2"/>
  <c r="AJ69" i="2"/>
  <c r="AK68" i="2"/>
  <c r="AJ68" i="2"/>
  <c r="AK67" i="2"/>
  <c r="AJ67" i="2"/>
  <c r="AK66" i="2"/>
  <c r="AJ66" i="2"/>
  <c r="AK65" i="2"/>
  <c r="AJ65" i="2"/>
  <c r="AK64" i="2"/>
  <c r="AJ64" i="2"/>
  <c r="AE76" i="2"/>
  <c r="AD76" i="2"/>
  <c r="AE75" i="2"/>
  <c r="AF75" i="2" s="1"/>
  <c r="AD75" i="2"/>
  <c r="AE74" i="2"/>
  <c r="AD74" i="2"/>
  <c r="AE73" i="2"/>
  <c r="AD73" i="2"/>
  <c r="AE72" i="2"/>
  <c r="AD72" i="2"/>
  <c r="AE71" i="2"/>
  <c r="AD71" i="2"/>
  <c r="AE70" i="2"/>
  <c r="AD70" i="2"/>
  <c r="AE69" i="2"/>
  <c r="AD69" i="2"/>
  <c r="AE68" i="2"/>
  <c r="AD68" i="2"/>
  <c r="AE67" i="2"/>
  <c r="AD67" i="2"/>
  <c r="AE66" i="2"/>
  <c r="AD66" i="2"/>
  <c r="AE65" i="2"/>
  <c r="AD65" i="2"/>
  <c r="AE64" i="2"/>
  <c r="AD64" i="2"/>
  <c r="Y76" i="2"/>
  <c r="Z76" i="2" s="1"/>
  <c r="X76" i="2"/>
  <c r="Y75" i="2"/>
  <c r="X75" i="2"/>
  <c r="Y74" i="2"/>
  <c r="X74" i="2"/>
  <c r="Y73" i="2"/>
  <c r="X73" i="2"/>
  <c r="Y72" i="2"/>
  <c r="X72" i="2"/>
  <c r="Y71" i="2"/>
  <c r="X71" i="2"/>
  <c r="Y70" i="2"/>
  <c r="X70" i="2"/>
  <c r="Y69" i="2"/>
  <c r="X69" i="2"/>
  <c r="Y68" i="2"/>
  <c r="X68" i="2"/>
  <c r="Y67" i="2"/>
  <c r="X67" i="2"/>
  <c r="Y66" i="2"/>
  <c r="X66" i="2"/>
  <c r="Y65" i="2"/>
  <c r="X65" i="2"/>
  <c r="Y64" i="2"/>
  <c r="X64" i="2"/>
  <c r="S76" i="2"/>
  <c r="R76" i="2"/>
  <c r="S75" i="2"/>
  <c r="R75" i="2"/>
  <c r="S74" i="2"/>
  <c r="R74" i="2"/>
  <c r="S73" i="2"/>
  <c r="R73" i="2"/>
  <c r="S72" i="2"/>
  <c r="R72" i="2"/>
  <c r="S71" i="2"/>
  <c r="R71" i="2"/>
  <c r="S70" i="2"/>
  <c r="R70" i="2"/>
  <c r="S69" i="2"/>
  <c r="R69" i="2"/>
  <c r="S68" i="2"/>
  <c r="R68" i="2"/>
  <c r="S67" i="2"/>
  <c r="R67" i="2"/>
  <c r="S66" i="2"/>
  <c r="R66" i="2"/>
  <c r="S65" i="2"/>
  <c r="R65" i="2"/>
  <c r="S64" i="2"/>
  <c r="R64" i="2"/>
  <c r="M76" i="2"/>
  <c r="L76" i="2"/>
  <c r="M75" i="2"/>
  <c r="L75" i="2"/>
  <c r="M74" i="2"/>
  <c r="L74" i="2"/>
  <c r="M73" i="2"/>
  <c r="L73" i="2"/>
  <c r="M72" i="2"/>
  <c r="L72" i="2"/>
  <c r="M71" i="2"/>
  <c r="N71" i="2" s="1"/>
  <c r="L71" i="2"/>
  <c r="M70" i="2"/>
  <c r="L70" i="2"/>
  <c r="M69" i="2"/>
  <c r="L69" i="2"/>
  <c r="M68" i="2"/>
  <c r="L68" i="2"/>
  <c r="M67" i="2"/>
  <c r="N67" i="2" s="1"/>
  <c r="L67" i="2"/>
  <c r="M66" i="2"/>
  <c r="L66" i="2"/>
  <c r="M65" i="2"/>
  <c r="L65" i="2"/>
  <c r="M64" i="2"/>
  <c r="L64" i="2"/>
  <c r="N64" i="2" s="1"/>
  <c r="G76" i="2"/>
  <c r="F76" i="2"/>
  <c r="G75" i="2"/>
  <c r="F75" i="2"/>
  <c r="G74" i="2"/>
  <c r="F74" i="2"/>
  <c r="G73" i="2"/>
  <c r="F73" i="2"/>
  <c r="G72" i="2"/>
  <c r="F72" i="2"/>
  <c r="G71" i="2"/>
  <c r="F71" i="2"/>
  <c r="G70" i="2"/>
  <c r="F70" i="2"/>
  <c r="G69" i="2"/>
  <c r="F69" i="2"/>
  <c r="G68" i="2"/>
  <c r="F68" i="2"/>
  <c r="G67" i="2"/>
  <c r="F67" i="2"/>
  <c r="G66" i="2"/>
  <c r="F66" i="2"/>
  <c r="G65" i="2"/>
  <c r="F65" i="2"/>
  <c r="G64" i="2"/>
  <c r="F64" i="2"/>
  <c r="AK38" i="2"/>
  <c r="AJ38" i="2"/>
  <c r="AK37" i="2"/>
  <c r="AJ37" i="2"/>
  <c r="AK36" i="2"/>
  <c r="AJ36" i="2"/>
  <c r="AK35" i="2"/>
  <c r="AJ35" i="2"/>
  <c r="AK34" i="2"/>
  <c r="AJ34" i="2"/>
  <c r="AK33" i="2"/>
  <c r="AL33" i="2" s="1"/>
  <c r="AJ33" i="2"/>
  <c r="AK32" i="2"/>
  <c r="AJ32" i="2"/>
  <c r="AK31" i="2"/>
  <c r="AJ31" i="2"/>
  <c r="AK30" i="2"/>
  <c r="AJ30" i="2"/>
  <c r="AK29" i="2"/>
  <c r="AJ29" i="2"/>
  <c r="AK28" i="2"/>
  <c r="AJ28" i="2"/>
  <c r="AK27" i="2"/>
  <c r="AJ27" i="2"/>
  <c r="AK26" i="2"/>
  <c r="AJ26" i="2"/>
  <c r="AE38" i="2"/>
  <c r="AD38" i="2"/>
  <c r="AE37" i="2"/>
  <c r="AD37" i="2"/>
  <c r="AE36" i="2"/>
  <c r="AD36" i="2"/>
  <c r="AE35" i="2"/>
  <c r="AD35" i="2"/>
  <c r="AE34" i="2"/>
  <c r="AD34" i="2"/>
  <c r="AE33" i="2"/>
  <c r="AD33" i="2"/>
  <c r="AE32" i="2"/>
  <c r="AF32" i="2" s="1"/>
  <c r="AD32" i="2"/>
  <c r="AE31" i="2"/>
  <c r="AD31" i="2"/>
  <c r="AE30" i="2"/>
  <c r="AD30" i="2"/>
  <c r="AE29" i="2"/>
  <c r="AD29" i="2"/>
  <c r="AE28" i="2"/>
  <c r="AF28" i="2" s="1"/>
  <c r="AD28" i="2"/>
  <c r="AE27" i="2"/>
  <c r="AD27" i="2"/>
  <c r="AE26" i="2"/>
  <c r="AD26" i="2"/>
  <c r="Y38" i="2"/>
  <c r="X38" i="2"/>
  <c r="Y37" i="2"/>
  <c r="Z37" i="2" s="1"/>
  <c r="X37" i="2"/>
  <c r="Y36" i="2"/>
  <c r="X36" i="2"/>
  <c r="Y35" i="2"/>
  <c r="X35" i="2"/>
  <c r="Y34" i="2"/>
  <c r="X34" i="2"/>
  <c r="Y33" i="2"/>
  <c r="Z33" i="2" s="1"/>
  <c r="X33" i="2"/>
  <c r="Y32" i="2"/>
  <c r="X32" i="2"/>
  <c r="Y31" i="2"/>
  <c r="Z31" i="2" s="1"/>
  <c r="X31" i="2"/>
  <c r="Y30" i="2"/>
  <c r="X30" i="2"/>
  <c r="Z29" i="2"/>
  <c r="Y29" i="2"/>
  <c r="X29" i="2"/>
  <c r="Y28" i="2"/>
  <c r="X28" i="2"/>
  <c r="Y27" i="2"/>
  <c r="X27" i="2"/>
  <c r="Y26" i="2"/>
  <c r="X26" i="2"/>
  <c r="S38" i="2"/>
  <c r="R38" i="2"/>
  <c r="S37" i="2"/>
  <c r="R37" i="2"/>
  <c r="S36" i="2"/>
  <c r="R36" i="2"/>
  <c r="S35" i="2"/>
  <c r="R35" i="2"/>
  <c r="S34" i="2"/>
  <c r="R34" i="2"/>
  <c r="S33" i="2"/>
  <c r="R33" i="2"/>
  <c r="S32" i="2"/>
  <c r="R32" i="2"/>
  <c r="S31" i="2"/>
  <c r="R31" i="2"/>
  <c r="S30" i="2"/>
  <c r="R30" i="2"/>
  <c r="S29" i="2"/>
  <c r="R29" i="2"/>
  <c r="S28" i="2"/>
  <c r="R28" i="2"/>
  <c r="S27" i="2"/>
  <c r="R27" i="2"/>
  <c r="S26" i="2"/>
  <c r="R26" i="2"/>
  <c r="M38" i="2"/>
  <c r="L38" i="2"/>
  <c r="M37" i="2"/>
  <c r="L37" i="2"/>
  <c r="N37" i="2" s="1"/>
  <c r="M36" i="2"/>
  <c r="L36" i="2"/>
  <c r="M35" i="2"/>
  <c r="L35" i="2"/>
  <c r="M34" i="2"/>
  <c r="L34" i="2"/>
  <c r="M33" i="2"/>
  <c r="L33" i="2"/>
  <c r="M32" i="2"/>
  <c r="L32" i="2"/>
  <c r="M31" i="2"/>
  <c r="L31" i="2"/>
  <c r="N31" i="2" s="1"/>
  <c r="M30" i="2"/>
  <c r="L30" i="2"/>
  <c r="M29" i="2"/>
  <c r="L29" i="2"/>
  <c r="M28" i="2"/>
  <c r="L28" i="2"/>
  <c r="M27" i="2"/>
  <c r="L27" i="2"/>
  <c r="M26" i="2"/>
  <c r="L26" i="2"/>
  <c r="G38" i="2"/>
  <c r="F38" i="2"/>
  <c r="G37" i="2"/>
  <c r="F37" i="2"/>
  <c r="G36" i="2"/>
  <c r="F36" i="2"/>
  <c r="G35" i="2"/>
  <c r="F35" i="2"/>
  <c r="G34" i="2"/>
  <c r="F34" i="2"/>
  <c r="G33" i="2"/>
  <c r="F33" i="2"/>
  <c r="G32" i="2"/>
  <c r="F32" i="2"/>
  <c r="G31" i="2"/>
  <c r="F31" i="2"/>
  <c r="G30" i="2"/>
  <c r="F30" i="2"/>
  <c r="G29" i="2"/>
  <c r="F29" i="2"/>
  <c r="G28" i="2"/>
  <c r="F28" i="2"/>
  <c r="G27" i="2"/>
  <c r="F27" i="2"/>
  <c r="G26" i="2"/>
  <c r="F26" i="2"/>
  <c r="AK20" i="2"/>
  <c r="AJ20" i="2"/>
  <c r="AK19" i="2"/>
  <c r="AJ19" i="2"/>
  <c r="AK18" i="2"/>
  <c r="AJ18" i="2"/>
  <c r="AK17" i="2"/>
  <c r="AJ17" i="2"/>
  <c r="AK16" i="2"/>
  <c r="AJ16" i="2"/>
  <c r="AK15" i="2"/>
  <c r="AJ15" i="2"/>
  <c r="AK14" i="2"/>
  <c r="AJ14" i="2"/>
  <c r="AK13" i="2"/>
  <c r="AJ13" i="2"/>
  <c r="AK12" i="2"/>
  <c r="AJ12" i="2"/>
  <c r="AK11" i="2"/>
  <c r="AJ11" i="2"/>
  <c r="AK10" i="2"/>
  <c r="AJ10" i="2"/>
  <c r="AK9" i="2"/>
  <c r="AJ9" i="2"/>
  <c r="AK8" i="2"/>
  <c r="AJ8" i="2"/>
  <c r="AE20" i="2"/>
  <c r="AD20" i="2"/>
  <c r="AE19" i="2"/>
  <c r="AD19" i="2"/>
  <c r="AE18" i="2"/>
  <c r="AD18" i="2"/>
  <c r="AE17" i="2"/>
  <c r="AD17" i="2"/>
  <c r="AE16" i="2"/>
  <c r="AD16" i="2"/>
  <c r="AE15" i="2"/>
  <c r="AD15" i="2"/>
  <c r="AE14" i="2"/>
  <c r="AD14" i="2"/>
  <c r="AE13" i="2"/>
  <c r="AD13" i="2"/>
  <c r="AE12" i="2"/>
  <c r="AD12" i="2"/>
  <c r="AE11" i="2"/>
  <c r="AD11" i="2"/>
  <c r="AE10" i="2"/>
  <c r="AD10" i="2"/>
  <c r="AE9" i="2"/>
  <c r="AD9" i="2"/>
  <c r="AE8" i="2"/>
  <c r="AD8" i="2"/>
  <c r="Y20" i="2"/>
  <c r="Z20" i="2" s="1"/>
  <c r="X20" i="2"/>
  <c r="Y19" i="2"/>
  <c r="X19" i="2"/>
  <c r="Y18" i="2"/>
  <c r="X18" i="2"/>
  <c r="Y17" i="2"/>
  <c r="X17" i="2"/>
  <c r="Y16" i="2"/>
  <c r="X16" i="2"/>
  <c r="Y15" i="2"/>
  <c r="X15" i="2"/>
  <c r="Y14" i="2"/>
  <c r="X14" i="2"/>
  <c r="Y13" i="2"/>
  <c r="X13" i="2"/>
  <c r="Y12" i="2"/>
  <c r="X12" i="2"/>
  <c r="Y11" i="2"/>
  <c r="X11" i="2"/>
  <c r="Y10" i="2"/>
  <c r="X10" i="2"/>
  <c r="Y9" i="2"/>
  <c r="X9" i="2"/>
  <c r="Y8" i="2"/>
  <c r="Z8" i="2" s="1"/>
  <c r="X8" i="2"/>
  <c r="S20" i="2"/>
  <c r="R20" i="2"/>
  <c r="S19" i="2"/>
  <c r="T19" i="2" s="1"/>
  <c r="R19" i="2"/>
  <c r="S18" i="2"/>
  <c r="R18" i="2"/>
  <c r="S17" i="2"/>
  <c r="R17" i="2"/>
  <c r="S16" i="2"/>
  <c r="R16" i="2"/>
  <c r="S15" i="2"/>
  <c r="T15" i="2" s="1"/>
  <c r="R15" i="2"/>
  <c r="S14" i="2"/>
  <c r="R14" i="2"/>
  <c r="S13" i="2"/>
  <c r="R13" i="2"/>
  <c r="S12" i="2"/>
  <c r="R12" i="2"/>
  <c r="S11" i="2"/>
  <c r="T11" i="2" s="1"/>
  <c r="R11" i="2"/>
  <c r="S10" i="2"/>
  <c r="R10" i="2"/>
  <c r="S9" i="2"/>
  <c r="R9" i="2"/>
  <c r="S8" i="2"/>
  <c r="R8" i="2"/>
  <c r="M20" i="2"/>
  <c r="L20" i="2"/>
  <c r="M19" i="2"/>
  <c r="L19" i="2"/>
  <c r="M18" i="2"/>
  <c r="N18" i="2" s="1"/>
  <c r="L18" i="2"/>
  <c r="M17" i="2"/>
  <c r="L17" i="2"/>
  <c r="M16" i="2"/>
  <c r="N16" i="2" s="1"/>
  <c r="L16" i="2"/>
  <c r="M15" i="2"/>
  <c r="L15" i="2"/>
  <c r="M14" i="2"/>
  <c r="N14" i="2" s="1"/>
  <c r="L14" i="2"/>
  <c r="M13" i="2"/>
  <c r="L13" i="2"/>
  <c r="M12" i="2"/>
  <c r="N12" i="2" s="1"/>
  <c r="L12" i="2"/>
  <c r="M11" i="2"/>
  <c r="L11" i="2"/>
  <c r="M10" i="2"/>
  <c r="L10" i="2"/>
  <c r="M9" i="2"/>
  <c r="L9" i="2"/>
  <c r="M8" i="2"/>
  <c r="L8" i="2"/>
  <c r="G20" i="2"/>
  <c r="G9" i="2"/>
  <c r="G10" i="2"/>
  <c r="G11" i="2"/>
  <c r="G12" i="2"/>
  <c r="G13" i="2"/>
  <c r="G14" i="2"/>
  <c r="G15" i="2"/>
  <c r="G16" i="2"/>
  <c r="G17" i="2"/>
  <c r="G18" i="2"/>
  <c r="G19" i="2"/>
  <c r="F9" i="2"/>
  <c r="F10" i="2"/>
  <c r="F11" i="2"/>
  <c r="F12" i="2"/>
  <c r="F13" i="2"/>
  <c r="F14" i="2"/>
  <c r="F15" i="2"/>
  <c r="F16" i="2"/>
  <c r="F17" i="2"/>
  <c r="F18" i="2"/>
  <c r="F19" i="2"/>
  <c r="F20" i="2"/>
  <c r="G8" i="2"/>
  <c r="F8" i="2"/>
  <c r="AF9" i="2" l="1"/>
  <c r="AF11" i="2"/>
  <c r="AF15" i="2"/>
  <c r="AF19" i="2"/>
  <c r="AL8" i="2"/>
  <c r="H29" i="2"/>
  <c r="N30" i="2"/>
  <c r="N32" i="2"/>
  <c r="N34" i="2"/>
  <c r="N36" i="2"/>
  <c r="T29" i="2"/>
  <c r="T35" i="2"/>
  <c r="T37" i="2"/>
  <c r="AF33" i="2"/>
  <c r="AF37" i="2"/>
  <c r="AF93" i="2" s="1"/>
  <c r="N73" i="2"/>
  <c r="N75" i="2"/>
  <c r="Z67" i="2"/>
  <c r="N72" i="2"/>
  <c r="Z9" i="2"/>
  <c r="Z13" i="2"/>
  <c r="AL28" i="2"/>
  <c r="AL38" i="2"/>
  <c r="AL94" i="2" s="1"/>
  <c r="H67" i="2"/>
  <c r="H85" i="2" s="1"/>
  <c r="H73" i="2"/>
  <c r="H75" i="2"/>
  <c r="Z71" i="2"/>
  <c r="Z75" i="2"/>
  <c r="AF68" i="2"/>
  <c r="AF70" i="2"/>
  <c r="AF88" i="2" s="1"/>
  <c r="AL67" i="2"/>
  <c r="AL71" i="2"/>
  <c r="H16" i="2"/>
  <c r="H12" i="2"/>
  <c r="H45" i="2" s="1"/>
  <c r="H20" i="2"/>
  <c r="AL29" i="2"/>
  <c r="AL85" i="2" s="1"/>
  <c r="T65" i="2"/>
  <c r="T67" i="2"/>
  <c r="T104" i="2" s="1"/>
  <c r="T71" i="2"/>
  <c r="T75" i="2"/>
  <c r="Z85" i="2"/>
  <c r="Z89" i="2"/>
  <c r="AL89" i="2"/>
  <c r="T64" i="2"/>
  <c r="T68" i="2"/>
  <c r="Z93" i="2"/>
  <c r="AL31" i="2"/>
  <c r="N66" i="2"/>
  <c r="N68" i="2"/>
  <c r="Z64" i="2"/>
  <c r="AF67" i="2"/>
  <c r="AF71" i="2"/>
  <c r="AF89" i="2" s="1"/>
  <c r="AL75" i="2"/>
  <c r="N93" i="2"/>
  <c r="H8" i="2"/>
  <c r="Z15" i="2"/>
  <c r="Z108" i="2" s="1"/>
  <c r="AL17" i="2"/>
  <c r="AL19" i="2"/>
  <c r="H26" i="2"/>
  <c r="H28" i="2"/>
  <c r="H30" i="2"/>
  <c r="H32" i="2"/>
  <c r="H34" i="2"/>
  <c r="H36" i="2"/>
  <c r="H38" i="2"/>
  <c r="N29" i="2"/>
  <c r="N85" i="2" s="1"/>
  <c r="N33" i="2"/>
  <c r="N89" i="2" s="1"/>
  <c r="T28" i="2"/>
  <c r="T32" i="2"/>
  <c r="Z34" i="2"/>
  <c r="Z36" i="2"/>
  <c r="Z38" i="2"/>
  <c r="Z94" i="2" s="1"/>
  <c r="AF29" i="2"/>
  <c r="AF35" i="2"/>
  <c r="AL35" i="2"/>
  <c r="AL37" i="2"/>
  <c r="AL93" i="2" s="1"/>
  <c r="T72" i="2"/>
  <c r="T74" i="2"/>
  <c r="Z68" i="2"/>
  <c r="Z72" i="2"/>
  <c r="Z90" i="2" s="1"/>
  <c r="AF64" i="2"/>
  <c r="AL64" i="2"/>
  <c r="AL101" i="2" s="1"/>
  <c r="AL66" i="2"/>
  <c r="Z26" i="2"/>
  <c r="Z41" i="2" s="1"/>
  <c r="AL12" i="2"/>
  <c r="H27" i="2"/>
  <c r="H31" i="2"/>
  <c r="H33" i="2"/>
  <c r="H35" i="2"/>
  <c r="H91" i="2" s="1"/>
  <c r="H37" i="2"/>
  <c r="T33" i="2"/>
  <c r="T89" i="2" s="1"/>
  <c r="Z27" i="2"/>
  <c r="Z42" i="2" s="1"/>
  <c r="AF26" i="2"/>
  <c r="N69" i="2"/>
  <c r="AL65" i="2"/>
  <c r="AL69" i="2"/>
  <c r="AF82" i="2"/>
  <c r="T93" i="2"/>
  <c r="H17" i="2"/>
  <c r="H9" i="2"/>
  <c r="T8" i="2"/>
  <c r="T12" i="2"/>
  <c r="T14" i="2"/>
  <c r="AL20" i="2"/>
  <c r="AL53" i="2" s="1"/>
  <c r="N38" i="2"/>
  <c r="T27" i="2"/>
  <c r="T83" i="2" s="1"/>
  <c r="T34" i="2"/>
  <c r="T90" i="2" s="1"/>
  <c r="T36" i="2"/>
  <c r="T92" i="2" s="1"/>
  <c r="Z28" i="2"/>
  <c r="Z35" i="2"/>
  <c r="AF27" i="2"/>
  <c r="AF34" i="2"/>
  <c r="AF36" i="2"/>
  <c r="AL30" i="2"/>
  <c r="AL32" i="2"/>
  <c r="N65" i="2"/>
  <c r="N70" i="2"/>
  <c r="N88" i="2" s="1"/>
  <c r="T69" i="2"/>
  <c r="T76" i="2"/>
  <c r="Z66" i="2"/>
  <c r="Z69" i="2"/>
  <c r="Z74" i="2"/>
  <c r="Z92" i="2" s="1"/>
  <c r="AF65" i="2"/>
  <c r="AF72" i="2"/>
  <c r="AF74" i="2"/>
  <c r="AL68" i="2"/>
  <c r="AL70" i="2"/>
  <c r="H13" i="2"/>
  <c r="N11" i="2"/>
  <c r="N44" i="2" s="1"/>
  <c r="N15" i="2"/>
  <c r="N108" i="2" s="1"/>
  <c r="N19" i="2"/>
  <c r="N52" i="2" s="1"/>
  <c r="Z17" i="2"/>
  <c r="Z19" i="2"/>
  <c r="Z112" i="2" s="1"/>
  <c r="AF8" i="2"/>
  <c r="AF12" i="2"/>
  <c r="AF16" i="2"/>
  <c r="AF18" i="2"/>
  <c r="AF111" i="2" s="1"/>
  <c r="AL15" i="2"/>
  <c r="AL48" i="2" s="1"/>
  <c r="N26" i="2"/>
  <c r="N28" i="2"/>
  <c r="N35" i="2"/>
  <c r="N91" i="2" s="1"/>
  <c r="T26" i="2"/>
  <c r="T31" i="2"/>
  <c r="T38" i="2"/>
  <c r="Z30" i="2"/>
  <c r="Z32" i="2"/>
  <c r="AF31" i="2"/>
  <c r="AF38" i="2"/>
  <c r="AL27" i="2"/>
  <c r="AL83" i="2" s="1"/>
  <c r="AL34" i="2"/>
  <c r="AL36" i="2"/>
  <c r="N74" i="2"/>
  <c r="N92" i="2" s="1"/>
  <c r="T66" i="2"/>
  <c r="T73" i="2"/>
  <c r="AF69" i="2"/>
  <c r="AF76" i="2"/>
  <c r="AL72" i="2"/>
  <c r="AL74" i="2"/>
  <c r="Z101" i="2"/>
  <c r="H39" i="2"/>
  <c r="H40" i="2" s="1"/>
  <c r="N27" i="2"/>
  <c r="T30" i="2"/>
  <c r="T86" i="2" s="1"/>
  <c r="AF30" i="2"/>
  <c r="AF86" i="2" s="1"/>
  <c r="AL26" i="2"/>
  <c r="N76" i="2"/>
  <c r="T70" i="2"/>
  <c r="T88" i="2" s="1"/>
  <c r="Z65" i="2"/>
  <c r="Z102" i="2" s="1"/>
  <c r="Z70" i="2"/>
  <c r="Z73" i="2"/>
  <c r="AF66" i="2"/>
  <c r="AF73" i="2"/>
  <c r="AL73" i="2"/>
  <c r="AL91" i="2" s="1"/>
  <c r="AL108" i="2"/>
  <c r="T112" i="2"/>
  <c r="T52" i="2"/>
  <c r="N107" i="2"/>
  <c r="N47" i="2"/>
  <c r="T108" i="2"/>
  <c r="Z52" i="2"/>
  <c r="H18" i="2"/>
  <c r="H14" i="2"/>
  <c r="H10" i="2"/>
  <c r="N13" i="2"/>
  <c r="Z10" i="2"/>
  <c r="AL11" i="2"/>
  <c r="AL13" i="2"/>
  <c r="N109" i="2"/>
  <c r="N49" i="2"/>
  <c r="AF105" i="2"/>
  <c r="H110" i="2"/>
  <c r="H50" i="2"/>
  <c r="N48" i="2"/>
  <c r="N112" i="2"/>
  <c r="T105" i="2"/>
  <c r="T107" i="2"/>
  <c r="T47" i="2"/>
  <c r="Z106" i="2"/>
  <c r="Z46" i="2"/>
  <c r="Z113" i="2"/>
  <c r="AF102" i="2"/>
  <c r="AF42" i="2"/>
  <c r="AF104" i="2"/>
  <c r="AF44" i="2"/>
  <c r="AF48" i="2"/>
  <c r="AF112" i="2"/>
  <c r="AF52" i="2"/>
  <c r="AL105" i="2"/>
  <c r="AL45" i="2"/>
  <c r="AL50" i="2"/>
  <c r="AL112" i="2"/>
  <c r="N45" i="2"/>
  <c r="N111" i="2"/>
  <c r="N51" i="2"/>
  <c r="T44" i="2"/>
  <c r="Z110" i="2"/>
  <c r="Z50" i="2"/>
  <c r="AF49" i="2"/>
  <c r="AL113" i="2"/>
  <c r="H49" i="2"/>
  <c r="H53" i="2"/>
  <c r="H19" i="2"/>
  <c r="H15" i="2"/>
  <c r="H11" i="2"/>
  <c r="T9" i="2"/>
  <c r="T13" i="2"/>
  <c r="T17" i="2"/>
  <c r="Z11" i="2"/>
  <c r="AL10" i="2"/>
  <c r="H64" i="2"/>
  <c r="H66" i="2"/>
  <c r="H71" i="2"/>
  <c r="H65" i="2"/>
  <c r="H72" i="2"/>
  <c r="H74" i="2"/>
  <c r="H76" i="2"/>
  <c r="H94" i="2" s="1"/>
  <c r="H69" i="2"/>
  <c r="H68" i="2"/>
  <c r="H70" i="2"/>
  <c r="N20" i="2"/>
  <c r="T16" i="2"/>
  <c r="Z14" i="2"/>
  <c r="AF13" i="2"/>
  <c r="AF20" i="2"/>
  <c r="AL14" i="2"/>
  <c r="N8" i="2"/>
  <c r="N10" i="2"/>
  <c r="N17" i="2"/>
  <c r="T20" i="2"/>
  <c r="Z16" i="2"/>
  <c r="Z18" i="2"/>
  <c r="AF10" i="2"/>
  <c r="AF17" i="2"/>
  <c r="AL9" i="2"/>
  <c r="AL16" i="2"/>
  <c r="AL18" i="2"/>
  <c r="T18" i="2"/>
  <c r="Z12" i="2"/>
  <c r="N9" i="2"/>
  <c r="T10" i="2"/>
  <c r="AF14" i="2"/>
  <c r="T84" i="2" l="1"/>
  <c r="Z39" i="2"/>
  <c r="Z40" i="2" s="1"/>
  <c r="Z82" i="2"/>
  <c r="AL84" i="2"/>
  <c r="T87" i="2"/>
  <c r="N90" i="2"/>
  <c r="AF51" i="2"/>
  <c r="AF108" i="2"/>
  <c r="T45" i="2"/>
  <c r="N104" i="2"/>
  <c r="H46" i="2"/>
  <c r="H41" i="2"/>
  <c r="T85" i="2"/>
  <c r="Z83" i="2"/>
  <c r="AF45" i="2"/>
  <c r="H93" i="2"/>
  <c r="N87" i="2"/>
  <c r="H21" i="2"/>
  <c r="H22" i="2" s="1"/>
  <c r="AL110" i="2"/>
  <c r="T91" i="2"/>
  <c r="T77" i="2"/>
  <c r="T78" i="2" s="1"/>
  <c r="Z86" i="2"/>
  <c r="AL77" i="2"/>
  <c r="AL78" i="2" s="1"/>
  <c r="AF39" i="2"/>
  <c r="AF40" i="2" s="1"/>
  <c r="AL87" i="2"/>
  <c r="N77" i="2"/>
  <c r="N78" i="2" s="1"/>
  <c r="Z53" i="2"/>
  <c r="Z48" i="2"/>
  <c r="AF109" i="2"/>
  <c r="N105" i="2"/>
  <c r="H42" i="2"/>
  <c r="T48" i="2"/>
  <c r="N86" i="2"/>
  <c r="AL21" i="2"/>
  <c r="AL22" i="2" s="1"/>
  <c r="H101" i="2"/>
  <c r="AL52" i="2"/>
  <c r="Z21" i="2"/>
  <c r="Z22" i="2" s="1"/>
  <c r="AF84" i="2"/>
  <c r="N83" i="2"/>
  <c r="T94" i="2"/>
  <c r="N84" i="2"/>
  <c r="AF85" i="2"/>
  <c r="AF77" i="2"/>
  <c r="AF78" i="2" s="1"/>
  <c r="AF94" i="2"/>
  <c r="AF90" i="2"/>
  <c r="H89" i="2"/>
  <c r="Z87" i="2"/>
  <c r="H86" i="2"/>
  <c r="H113" i="2"/>
  <c r="H106" i="2"/>
  <c r="H105" i="2"/>
  <c r="AL39" i="2"/>
  <c r="AL40" i="2" s="1"/>
  <c r="AL82" i="2"/>
  <c r="AL92" i="2"/>
  <c r="AF87" i="2"/>
  <c r="N39" i="2"/>
  <c r="N40" i="2" s="1"/>
  <c r="N82" i="2"/>
  <c r="AL88" i="2"/>
  <c r="AF83" i="2"/>
  <c r="H87" i="2"/>
  <c r="T21" i="2"/>
  <c r="T22" i="2" s="1"/>
  <c r="T101" i="2"/>
  <c r="T41" i="2"/>
  <c r="H92" i="2"/>
  <c r="H83" i="2"/>
  <c r="Z77" i="2"/>
  <c r="Z78" i="2" s="1"/>
  <c r="AL41" i="2"/>
  <c r="AF91" i="2"/>
  <c r="H84" i="2"/>
  <c r="AL90" i="2"/>
  <c r="Z88" i="2"/>
  <c r="T39" i="2"/>
  <c r="T40" i="2" s="1"/>
  <c r="T82" i="2"/>
  <c r="AF21" i="2"/>
  <c r="AF22" i="2" s="1"/>
  <c r="AF101" i="2"/>
  <c r="AF41" i="2"/>
  <c r="AL86" i="2"/>
  <c r="Z91" i="2"/>
  <c r="H90" i="2"/>
  <c r="N21" i="2"/>
  <c r="N22" i="2" s="1"/>
  <c r="N101" i="2"/>
  <c r="N41" i="2"/>
  <c r="H77" i="2"/>
  <c r="H78" i="2" s="1"/>
  <c r="H109" i="2"/>
  <c r="H102" i="2"/>
  <c r="H82" i="2"/>
  <c r="AF92" i="2"/>
  <c r="Z84" i="2"/>
  <c r="N94" i="2"/>
  <c r="H88" i="2"/>
  <c r="T103" i="2"/>
  <c r="T43" i="2"/>
  <c r="AL111" i="2"/>
  <c r="AL51" i="2"/>
  <c r="AF103" i="2"/>
  <c r="AF43" i="2"/>
  <c r="N110" i="2"/>
  <c r="N50" i="2"/>
  <c r="AF113" i="2"/>
  <c r="AF53" i="2"/>
  <c r="N113" i="2"/>
  <c r="N53" i="2"/>
  <c r="Z104" i="2"/>
  <c r="Z44" i="2"/>
  <c r="H104" i="2"/>
  <c r="H44" i="2"/>
  <c r="N106" i="2"/>
  <c r="N46" i="2"/>
  <c r="N102" i="2"/>
  <c r="N42" i="2"/>
  <c r="AL109" i="2"/>
  <c r="AL49" i="2"/>
  <c r="Z111" i="2"/>
  <c r="Z51" i="2"/>
  <c r="N103" i="2"/>
  <c r="N43" i="2"/>
  <c r="AF106" i="2"/>
  <c r="AF46" i="2"/>
  <c r="T110" i="2"/>
  <c r="T50" i="2"/>
  <c r="H108" i="2"/>
  <c r="H48" i="2"/>
  <c r="AL106" i="2"/>
  <c r="AL46" i="2"/>
  <c r="H103" i="2"/>
  <c r="H43" i="2"/>
  <c r="Z105" i="2"/>
  <c r="Z45" i="2"/>
  <c r="AL102" i="2"/>
  <c r="AL42" i="2"/>
  <c r="Z109" i="2"/>
  <c r="Z49" i="2"/>
  <c r="Z107" i="2"/>
  <c r="Z47" i="2"/>
  <c r="T106" i="2"/>
  <c r="T46" i="2"/>
  <c r="H112" i="2"/>
  <c r="H52" i="2"/>
  <c r="AL104" i="2"/>
  <c r="AL44" i="2"/>
  <c r="H107" i="2"/>
  <c r="H47" i="2"/>
  <c r="AF107" i="2"/>
  <c r="AF47" i="2"/>
  <c r="T111" i="2"/>
  <c r="T51" i="2"/>
  <c r="AF110" i="2"/>
  <c r="AF50" i="2"/>
  <c r="T113" i="2"/>
  <c r="T53" i="2"/>
  <c r="AL107" i="2"/>
  <c r="AL47" i="2"/>
  <c r="T109" i="2"/>
  <c r="T49" i="2"/>
  <c r="AL103" i="2"/>
  <c r="AL43" i="2"/>
  <c r="T102" i="2"/>
  <c r="T42" i="2"/>
  <c r="Z103" i="2"/>
  <c r="Z43" i="2"/>
  <c r="H111" i="2"/>
  <c r="H51" i="2"/>
</calcChain>
</file>

<file path=xl/sharedStrings.xml><?xml version="1.0" encoding="utf-8"?>
<sst xmlns="http://schemas.openxmlformats.org/spreadsheetml/2006/main" count="1633" uniqueCount="169">
  <si>
    <t>One-way ANOVA within each gene</t>
  </si>
  <si>
    <t>Hs00156037_m1</t>
  </si>
  <si>
    <t>ATP6V1B2</t>
  </si>
  <si>
    <t>Hs00173304_m1</t>
  </si>
  <si>
    <t>PPARGC1A</t>
  </si>
  <si>
    <t>Hs00264902_m1</t>
  </si>
  <si>
    <t>CTSA</t>
  </si>
  <si>
    <t>Hs00602774_m1</t>
  </si>
  <si>
    <t>ASAH1</t>
  </si>
  <si>
    <t>Hs00947439_m1</t>
  </si>
  <si>
    <t>CTSB</t>
  </si>
  <si>
    <t>Hs00975732_m1</t>
  </si>
  <si>
    <t>GALNS</t>
  </si>
  <si>
    <t>Hs00986836_g1</t>
  </si>
  <si>
    <t>GBA/GBAP1</t>
  </si>
  <si>
    <t>Hs01061917_g1</t>
  </si>
  <si>
    <t>SQSTM1</t>
  </si>
  <si>
    <t>Hs01065086_m1</t>
  </si>
  <si>
    <t>TFEB</t>
  </si>
  <si>
    <t>Hs01066247_m1</t>
  </si>
  <si>
    <t>UPP1</t>
  </si>
  <si>
    <t>Hs01084421_m1</t>
  </si>
  <si>
    <t>VPS35</t>
  </si>
  <si>
    <t>Hs01100653_m1</t>
  </si>
  <si>
    <t>MCOLN1</t>
  </si>
  <si>
    <t>Hs02836816_g1</t>
  </si>
  <si>
    <t>CD68</t>
  </si>
  <si>
    <t>p value</t>
  </si>
  <si>
    <t>R squared</t>
  </si>
  <si>
    <t>0.123uM</t>
  </si>
  <si>
    <t>0.370uM</t>
  </si>
  <si>
    <t>1.111uM</t>
  </si>
  <si>
    <t>3.333uM</t>
  </si>
  <si>
    <t>10uM</t>
  </si>
  <si>
    <t>p value (vs DMSO)</t>
  </si>
  <si>
    <t>&gt;0.9999</t>
  </si>
  <si>
    <t>*</t>
  </si>
  <si>
    <t>**</t>
  </si>
  <si>
    <t>***</t>
  </si>
  <si>
    <t>****</t>
  </si>
  <si>
    <t>&lt;0.0001</t>
  </si>
  <si>
    <t>Coefficent of Variance= (STDEV/AVERAGE)*100</t>
  </si>
  <si>
    <t>DMSO</t>
  </si>
  <si>
    <t>avg</t>
  </si>
  <si>
    <t>stdev</t>
  </si>
  <si>
    <t>CV%</t>
  </si>
  <si>
    <t>6w RN</t>
  </si>
  <si>
    <t>One way ANOVA p value</t>
  </si>
  <si>
    <t>number of genes that had improved CV% with preamp</t>
  </si>
  <si>
    <t>% genes that had an improved CV% with preamp</t>
  </si>
  <si>
    <t>Percentage of genes that had improved CV% with Cells-to-Ct+Preamplification</t>
  </si>
  <si>
    <t>Compared to:</t>
  </si>
  <si>
    <t>Rneasy</t>
  </si>
  <si>
    <t>Rneasy+Preamp</t>
  </si>
  <si>
    <t>Range of CV% in DMSO</t>
  </si>
  <si>
    <t>low</t>
  </si>
  <si>
    <t>high</t>
  </si>
  <si>
    <t>Cells-to-Ct+Preamp</t>
  </si>
  <si>
    <t>6w RN+PA manual</t>
  </si>
  <si>
    <t>96w RN+PA OA</t>
  </si>
  <si>
    <t>96w OA C2Ct+PA</t>
  </si>
  <si>
    <t>smallest</t>
  </si>
  <si>
    <t>largest</t>
  </si>
  <si>
    <t>number of genes that had better CV% in manual 384w</t>
  </si>
  <si>
    <t>% genes that had better CV% in manual 384w</t>
  </si>
  <si>
    <t>number of genes that had better CV% with C2Ct</t>
  </si>
  <si>
    <t>% genes that had better CV% with C2Ct</t>
  </si>
  <si>
    <t>6w techreps</t>
  </si>
  <si>
    <t>96w bioreps</t>
  </si>
  <si>
    <t>OA (6w Rneasy NFA)</t>
  </si>
  <si>
    <t>384w manual (6w Rneasy NFA)</t>
  </si>
  <si>
    <t>96w techreps</t>
  </si>
  <si>
    <t>96w Rneasy+PA OA</t>
  </si>
  <si>
    <t>96w C2Ct+PA OA</t>
  </si>
  <si>
    <t>Range of CV% in 0.123uM</t>
  </si>
  <si>
    <t>Range of CV% in 0.370uM</t>
  </si>
  <si>
    <t>Range of CV% in 1.11uM</t>
  </si>
  <si>
    <t>Range of CV% in 3.33uM</t>
  </si>
  <si>
    <t>Range of CV% in 10uM</t>
  </si>
  <si>
    <t>average</t>
  </si>
  <si>
    <t>Compared to 96w Rneasy+PA</t>
  </si>
  <si>
    <t>average range of CV%</t>
  </si>
  <si>
    <t>avg of first three groups</t>
  </si>
  <si>
    <t>Manual 384-well qPCR</t>
  </si>
  <si>
    <t>OpenArray</t>
  </si>
  <si>
    <t>RNeasy with Preamplification</t>
  </si>
  <si>
    <t>Cells-to-CT with Preamplification</t>
  </si>
  <si>
    <t>Percentage of genes assayed that had lower CV% with manual 384-well 10ul qPCR</t>
  </si>
  <si>
    <t>Percentage of genes assayed that had lower CV% with Cells-to-CT with Preamplification</t>
  </si>
  <si>
    <t>12 genes called out for significance</t>
  </si>
  <si>
    <t>37 groups called out for significance total across all genes</t>
  </si>
  <si>
    <t>30 of the 37 groups were also signifcant in C2Ct</t>
  </si>
  <si>
    <t>11 of the 12 were also significant in C2Ct</t>
  </si>
  <si>
    <t>9 of the 12 were also significant in C2Ct</t>
  </si>
  <si>
    <t>55 groups called out for significance total across all genes</t>
  </si>
  <si>
    <t>30 of the 55 groups were also signifcant in C2Ct</t>
  </si>
  <si>
    <t>***Copied and pasted the above tables to determine comparison stats</t>
  </si>
  <si>
    <t>15 groups called out for significance total across all genes</t>
  </si>
  <si>
    <t>4 of the 15 groups were also signifcant in both RN+PA and C2Ct+PA</t>
  </si>
  <si>
    <t>6 genes called out for significance</t>
  </si>
  <si>
    <t>4 of the 6 were also significant in both RN+PA and C2Ct+PA</t>
  </si>
  <si>
    <t>Percentage of genes assayed that had higher CV% with OpenArray</t>
  </si>
  <si>
    <t>Time Analysis</t>
  </si>
  <si>
    <t>RNeasy column based extraction</t>
  </si>
  <si>
    <t>(24 samples ~45 minutes)</t>
  </si>
  <si>
    <t>Time estimate for 96 samples</t>
  </si>
  <si>
    <t>3 hours</t>
  </si>
  <si>
    <t>Superscript IV VILO cDNA generation</t>
  </si>
  <si>
    <t>(25min in thermocycler+pipetting time)</t>
  </si>
  <si>
    <t>1 hour</t>
  </si>
  <si>
    <t>Preamplification</t>
  </si>
  <si>
    <t>1.5 hours</t>
  </si>
  <si>
    <t>TOTAL</t>
  </si>
  <si>
    <t>Cells-to-CT</t>
  </si>
  <si>
    <t>(7min lysate protocol, +wash and pipetting time+1hr RT reaction)</t>
  </si>
  <si>
    <t>1.33 hours</t>
  </si>
  <si>
    <t>2.83 hours</t>
  </si>
  <si>
    <t>Cost estimate for 96 samples</t>
  </si>
  <si>
    <t>(one 50 sample kit=$374)</t>
  </si>
  <si>
    <t>(50 reactions=$608)</t>
  </si>
  <si>
    <t>Per sample</t>
  </si>
  <si>
    <t>(100 reactions=$1522)</t>
  </si>
  <si>
    <t>(40 reactions=$1020)</t>
  </si>
  <si>
    <t>Per sample cost analysis - RNA extraction/cDNA method alone</t>
  </si>
  <si>
    <t>Manual qPCR  loading and running time</t>
  </si>
  <si>
    <t>(96 samples, 18 genes, 3 technical replicates per gene=5184 wells -&gt; 13.5 384 well plates, 1.5hr running time each (+1 hr estimate for loading)</t>
  </si>
  <si>
    <t>21.25 hrs</t>
  </si>
  <si>
    <t>OpenArray loading and running time</t>
  </si>
  <si>
    <t>(Two OpenArray cards ran at once ~1.5hr running time, + 0.5hr loading/sealing time)</t>
  </si>
  <si>
    <t>2 hours</t>
  </si>
  <si>
    <t>RNeasy 96 kit</t>
  </si>
  <si>
    <t>(4x96=$1,687)</t>
  </si>
  <si>
    <t>RNeasy 96</t>
  </si>
  <si>
    <t>(96 samples ~1 hour)</t>
  </si>
  <si>
    <t>5.5 hours</t>
  </si>
  <si>
    <t>3.5 hours</t>
  </si>
  <si>
    <t>Thermo's PureLink column RNA extraction</t>
  </si>
  <si>
    <t>(one 50 sample kit=$287)</t>
  </si>
  <si>
    <t>7 groups called out for significance total across all genes</t>
  </si>
  <si>
    <t>6 of the 15 groups were also signifcant in RN+PA</t>
  </si>
  <si>
    <t>5 of the 6 were also significant in RN+PA</t>
  </si>
  <si>
    <t>5 of the 15 groups were also signifcant in C2Ct+PA</t>
  </si>
  <si>
    <t>3 of the 7 groups were also signifcant in C2Ct+PA</t>
  </si>
  <si>
    <t>5 of the 6 were also significant in C2Ct+PA</t>
  </si>
  <si>
    <t>7 genes called out for significance</t>
  </si>
  <si>
    <t>5 of the 7 were also significant in C2Ct+PA</t>
  </si>
  <si>
    <t>Significant in both groups</t>
  </si>
  <si>
    <t>6-well HeLa samples</t>
  </si>
  <si>
    <t>n=3 technical replicates per group</t>
  </si>
  <si>
    <t>%</t>
  </si>
  <si>
    <t>6w: Manual 384w qPCR - RNeasy</t>
  </si>
  <si>
    <t>6w: OpenArray - RNeasy</t>
  </si>
  <si>
    <t>96w: OpenArray - Cells-to-CT with Preamp</t>
  </si>
  <si>
    <t>96w: OpenArray - RNeasy with Preamp</t>
  </si>
  <si>
    <t>96-well HeLa samples</t>
  </si>
  <si>
    <t>n=3 biological replicates per group</t>
  </si>
  <si>
    <t>96w: OpenArray - RNeasy</t>
  </si>
  <si>
    <t>Significant in all 3 methods</t>
  </si>
  <si>
    <t>Significant in both methods</t>
  </si>
  <si>
    <t>number of genes that had improved CV% with Cells-to-CT PA</t>
  </si>
  <si>
    <t>% genes that had an improved CV% with Cells-to-CT PA</t>
  </si>
  <si>
    <t>RNeasy vs RNeasy PA</t>
  </si>
  <si>
    <t>RNeasy PA vs Cells to Ct PA</t>
  </si>
  <si>
    <t>RNeasy vs Cells to Ct PA</t>
  </si>
  <si>
    <t>Cost Analysis (list prices on vendor websites - April 2020)</t>
  </si>
  <si>
    <t>10cycle~1hr, 14cycle~1.5hrs</t>
  </si>
  <si>
    <t>Cost savings compared to RNeasy</t>
  </si>
  <si>
    <t>Time for Cells-to-CT compared to Rneasy (excluding preamp)</t>
  </si>
  <si>
    <t>Time for Cells-to-CT compared to Rneasy (including preamp)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</si>
</sst>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FFC000"/>
      <name val="Calibri"/>
      <family val="2"/>
      <scheme val="minor"/>
    </font>
    <font>
      <sz val="7"/>
      <name val="Arial"/>
      <family val="2"/>
    </font>
    <font>
      <b/>
      <sz val="11"/>
      <color rgb="FF0000FF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name val="Arial"/>
      <family val="2"/>
    </font>
    <font>
      <b/>
      <sz val="14"/>
      <color rgb="FFFF0000"/>
      <name val="Calibri"/>
      <family val="2"/>
      <scheme val="minor"/>
    </font>
    <font>
      <b/>
      <sz val="14"/>
      <color rgb="FF7030A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6BBEB"/>
        <bgColor indexed="64"/>
      </patternFill>
    </fill>
    <fill>
      <patternFill patternType="solid">
        <fgColor rgb="FFBA8BDD"/>
        <bgColor indexed="64"/>
      </patternFill>
    </fill>
    <fill>
      <patternFill patternType="solid">
        <fgColor rgb="FFA162D0"/>
        <bgColor indexed="64"/>
      </patternFill>
    </fill>
    <fill>
      <patternFill patternType="solid">
        <fgColor rgb="FF8A3CC4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ED6ED"/>
        <bgColor indexed="64"/>
      </patternFill>
    </fill>
    <fill>
      <patternFill patternType="solid">
        <fgColor rgb="FFFDB9E0"/>
        <bgColor indexed="64"/>
      </patternFill>
    </fill>
    <fill>
      <patternFill patternType="solid">
        <fgColor rgb="FFFC8CCC"/>
        <bgColor indexed="64"/>
      </patternFill>
    </fill>
    <fill>
      <patternFill patternType="solid">
        <fgColor rgb="FFFB53B3"/>
        <bgColor indexed="64"/>
      </patternFill>
    </fill>
    <fill>
      <patternFill patternType="solid">
        <fgColor rgb="FFF90B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33">
    <xf numFmtId="0" fontId="0" fillId="0" borderId="0" xfId="0"/>
    <xf numFmtId="0" fontId="1" fillId="4" borderId="1" xfId="0" applyFont="1" applyFill="1" applyBorder="1"/>
    <xf numFmtId="0" fontId="1" fillId="0" borderId="1" xfId="0" applyFont="1" applyBorder="1"/>
    <xf numFmtId="0" fontId="1" fillId="3" borderId="1" xfId="0" applyFont="1" applyFill="1" applyBorder="1"/>
    <xf numFmtId="0" fontId="1" fillId="2" borderId="1" xfId="0" applyFont="1" applyFill="1" applyBorder="1"/>
    <xf numFmtId="0" fontId="1" fillId="5" borderId="1" xfId="0" applyFont="1" applyFill="1" applyBorder="1"/>
    <xf numFmtId="0" fontId="1" fillId="0" borderId="4" xfId="0" applyFont="1" applyBorder="1"/>
    <xf numFmtId="0" fontId="1" fillId="0" borderId="5" xfId="0" applyFont="1" applyBorder="1"/>
    <xf numFmtId="0" fontId="1" fillId="3" borderId="4" xfId="0" applyFont="1" applyFill="1" applyBorder="1"/>
    <xf numFmtId="0" fontId="1" fillId="4" borderId="4" xfId="0" applyFont="1" applyFill="1" applyBorder="1"/>
    <xf numFmtId="0" fontId="1" fillId="5" borderId="4" xfId="0" applyFont="1" applyFill="1" applyBorder="1"/>
    <xf numFmtId="0" fontId="1" fillId="0" borderId="6" xfId="0" applyFont="1" applyBorder="1"/>
    <xf numFmtId="0" fontId="1" fillId="0" borderId="7" xfId="0" applyFont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5" borderId="5" xfId="0" applyFont="1" applyFill="1" applyBorder="1"/>
    <xf numFmtId="0" fontId="0" fillId="0" borderId="6" xfId="0" applyFont="1" applyBorder="1"/>
    <xf numFmtId="0" fontId="0" fillId="0" borderId="9" xfId="0" applyFont="1" applyBorder="1"/>
    <xf numFmtId="0" fontId="0" fillId="0" borderId="7" xfId="0" applyFont="1" applyBorder="1"/>
    <xf numFmtId="0" fontId="1" fillId="4" borderId="10" xfId="0" applyFont="1" applyFill="1" applyBorder="1"/>
    <xf numFmtId="0" fontId="1" fillId="0" borderId="11" xfId="0" applyFont="1" applyBorder="1"/>
    <xf numFmtId="0" fontId="1" fillId="0" borderId="10" xfId="0" applyFont="1" applyBorder="1"/>
    <xf numFmtId="0" fontId="1" fillId="0" borderId="12" xfId="0" applyFont="1" applyBorder="1"/>
    <xf numFmtId="0" fontId="1" fillId="3" borderId="12" xfId="0" applyFont="1" applyFill="1" applyBorder="1"/>
    <xf numFmtId="0" fontId="1" fillId="4" borderId="11" xfId="0" applyFont="1" applyFill="1" applyBorder="1"/>
    <xf numFmtId="0" fontId="0" fillId="0" borderId="1" xfId="0" applyBorder="1"/>
    <xf numFmtId="0" fontId="0" fillId="0" borderId="13" xfId="0" applyBorder="1"/>
    <xf numFmtId="0" fontId="0" fillId="0" borderId="4" xfId="0" applyBorder="1"/>
    <xf numFmtId="0" fontId="0" fillId="0" borderId="5" xfId="0" applyBorder="1"/>
    <xf numFmtId="0" fontId="0" fillId="0" borderId="2" xfId="0" applyBorder="1"/>
    <xf numFmtId="0" fontId="0" fillId="0" borderId="3" xfId="0" applyBorder="1"/>
    <xf numFmtId="0" fontId="1" fillId="2" borderId="5" xfId="0" applyFont="1" applyFill="1" applyBorder="1"/>
    <xf numFmtId="0" fontId="1" fillId="2" borderId="4" xfId="0" applyFont="1" applyFill="1" applyBorder="1"/>
    <xf numFmtId="0" fontId="0" fillId="0" borderId="14" xfId="0" applyBorder="1"/>
    <xf numFmtId="0" fontId="1" fillId="0" borderId="13" xfId="0" applyFont="1" applyBorder="1"/>
    <xf numFmtId="0" fontId="1" fillId="0" borderId="15" xfId="0" applyFont="1" applyBorder="1"/>
    <xf numFmtId="0" fontId="0" fillId="0" borderId="19" xfId="0" applyBorder="1"/>
    <xf numFmtId="0" fontId="0" fillId="0" borderId="0" xfId="0" applyBorder="1"/>
    <xf numFmtId="0" fontId="0" fillId="0" borderId="20" xfId="0" applyBorder="1"/>
    <xf numFmtId="0" fontId="0" fillId="0" borderId="21" xfId="0" applyBorder="1"/>
    <xf numFmtId="0" fontId="0" fillId="0" borderId="6" xfId="0" applyBorder="1"/>
    <xf numFmtId="0" fontId="0" fillId="0" borderId="9" xfId="0" applyBorder="1"/>
    <xf numFmtId="0" fontId="0" fillId="0" borderId="7" xfId="0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0" xfId="0" applyFont="1"/>
    <xf numFmtId="0" fontId="0" fillId="0" borderId="0" xfId="0" applyAlignment="1">
      <alignment horizontal="right"/>
    </xf>
    <xf numFmtId="0" fontId="0" fillId="0" borderId="0" xfId="0" applyFill="1" applyBorder="1"/>
    <xf numFmtId="0" fontId="1" fillId="0" borderId="0" xfId="0" applyFont="1" applyFill="1" applyBorder="1"/>
    <xf numFmtId="0" fontId="0" fillId="0" borderId="0" xfId="0" applyFont="1" applyFill="1" applyBorder="1"/>
    <xf numFmtId="0" fontId="7" fillId="0" borderId="0" xfId="0" applyFont="1"/>
    <xf numFmtId="0" fontId="10" fillId="0" borderId="0" xfId="0" applyFont="1"/>
    <xf numFmtId="0" fontId="1" fillId="0" borderId="5" xfId="0" applyFont="1" applyFill="1" applyBorder="1"/>
    <xf numFmtId="0" fontId="1" fillId="0" borderId="1" xfId="0" applyFont="1" applyFill="1" applyBorder="1"/>
    <xf numFmtId="0" fontId="1" fillId="5" borderId="6" xfId="0" applyFont="1" applyFill="1" applyBorder="1"/>
    <xf numFmtId="0" fontId="1" fillId="2" borderId="9" xfId="0" applyFont="1" applyFill="1" applyBorder="1"/>
    <xf numFmtId="0" fontId="1" fillId="4" borderId="9" xfId="0" applyFont="1" applyFill="1" applyBorder="1"/>
    <xf numFmtId="0" fontId="1" fillId="5" borderId="7" xfId="0" applyFont="1" applyFill="1" applyBorder="1"/>
    <xf numFmtId="0" fontId="0" fillId="0" borderId="0" xfId="0" applyFill="1" applyBorder="1" applyAlignment="1"/>
    <xf numFmtId="0" fontId="0" fillId="0" borderId="1" xfId="0" applyFill="1" applyBorder="1"/>
    <xf numFmtId="0" fontId="0" fillId="0" borderId="16" xfId="0" applyBorder="1"/>
    <xf numFmtId="0" fontId="0" fillId="0" borderId="17" xfId="0" applyBorder="1"/>
    <xf numFmtId="0" fontId="0" fillId="0" borderId="17" xfId="0" applyBorder="1" applyAlignment="1">
      <alignment horizontal="right"/>
    </xf>
    <xf numFmtId="0" fontId="1" fillId="2" borderId="17" xfId="0" applyFont="1" applyFill="1" applyBorder="1"/>
    <xf numFmtId="0" fontId="1" fillId="3" borderId="17" xfId="0" applyFont="1" applyFill="1" applyBorder="1"/>
    <xf numFmtId="0" fontId="1" fillId="4" borderId="17" xfId="0" applyFont="1" applyFill="1" applyBorder="1"/>
    <xf numFmtId="0" fontId="1" fillId="5" borderId="17" xfId="0" applyFont="1" applyFill="1" applyBorder="1"/>
    <xf numFmtId="0" fontId="0" fillId="0" borderId="18" xfId="0" applyBorder="1"/>
    <xf numFmtId="0" fontId="0" fillId="0" borderId="0" xfId="0" applyBorder="1" applyAlignment="1">
      <alignment horizontal="right"/>
    </xf>
    <xf numFmtId="0" fontId="7" fillId="0" borderId="0" xfId="0" applyFont="1" applyBorder="1"/>
    <xf numFmtId="0" fontId="8" fillId="0" borderId="0" xfId="0" applyFont="1" applyBorder="1"/>
    <xf numFmtId="0" fontId="9" fillId="0" borderId="0" xfId="0" applyFont="1" applyBorder="1"/>
    <xf numFmtId="0" fontId="10" fillId="0" borderId="0" xfId="0" applyFont="1" applyBorder="1"/>
    <xf numFmtId="0" fontId="0" fillId="0" borderId="23" xfId="0" applyBorder="1"/>
    <xf numFmtId="0" fontId="6" fillId="0" borderId="0" xfId="0" applyFont="1" applyBorder="1"/>
    <xf numFmtId="0" fontId="1" fillId="0" borderId="0" xfId="0" applyFont="1" applyBorder="1"/>
    <xf numFmtId="0" fontId="1" fillId="0" borderId="23" xfId="0" applyFont="1" applyBorder="1"/>
    <xf numFmtId="0" fontId="1" fillId="0" borderId="19" xfId="0" applyFont="1" applyBorder="1"/>
    <xf numFmtId="0" fontId="0" fillId="0" borderId="20" xfId="0" applyFill="1" applyBorder="1"/>
    <xf numFmtId="0" fontId="0" fillId="0" borderId="21" xfId="0" applyFill="1" applyBorder="1"/>
    <xf numFmtId="0" fontId="1" fillId="0" borderId="21" xfId="0" applyFont="1" applyFill="1" applyBorder="1"/>
    <xf numFmtId="0" fontId="0" fillId="0" borderId="21" xfId="0" applyFont="1" applyFill="1" applyBorder="1"/>
    <xf numFmtId="0" fontId="0" fillId="0" borderId="24" xfId="0" applyBorder="1"/>
    <xf numFmtId="0" fontId="11" fillId="0" borderId="0" xfId="0" applyFont="1"/>
    <xf numFmtId="164" fontId="0" fillId="0" borderId="1" xfId="0" applyNumberFormat="1" applyBorder="1"/>
    <xf numFmtId="0" fontId="0" fillId="0" borderId="22" xfId="0" applyBorder="1"/>
    <xf numFmtId="0" fontId="1" fillId="2" borderId="0" xfId="0" applyFont="1" applyFill="1" applyBorder="1"/>
    <xf numFmtId="0" fontId="1" fillId="3" borderId="0" xfId="0" applyFont="1" applyFill="1" applyBorder="1"/>
    <xf numFmtId="0" fontId="1" fillId="4" borderId="0" xfId="0" applyFont="1" applyFill="1" applyBorder="1"/>
    <xf numFmtId="0" fontId="1" fillId="5" borderId="0" xfId="0" applyFont="1" applyFill="1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4" xfId="0" applyFont="1" applyBorder="1"/>
    <xf numFmtId="0" fontId="0" fillId="0" borderId="1" xfId="0" applyFont="1" applyBorder="1"/>
    <xf numFmtId="0" fontId="0" fillId="0" borderId="5" xfId="0" applyFont="1" applyBorder="1"/>
    <xf numFmtId="0" fontId="0" fillId="0" borderId="4" xfId="0" applyFont="1" applyFill="1" applyBorder="1"/>
    <xf numFmtId="0" fontId="0" fillId="0" borderId="1" xfId="0" applyFont="1" applyFill="1" applyBorder="1"/>
    <xf numFmtId="0" fontId="1" fillId="2" borderId="6" xfId="0" applyFont="1" applyFill="1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0" xfId="0" applyBorder="1" applyAlignment="1">
      <alignment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22" borderId="0" xfId="0" applyFill="1"/>
    <xf numFmtId="0" fontId="0" fillId="0" borderId="0" xfId="0" applyFill="1"/>
    <xf numFmtId="0" fontId="0" fillId="0" borderId="1" xfId="0" applyBorder="1" applyAlignment="1">
      <alignment horizontal="center" vertical="center"/>
    </xf>
    <xf numFmtId="2" fontId="0" fillId="0" borderId="1" xfId="0" applyNumberFormat="1" applyBorder="1"/>
    <xf numFmtId="0" fontId="0" fillId="0" borderId="13" xfId="0" applyFill="1" applyBorder="1"/>
    <xf numFmtId="2" fontId="0" fillId="0" borderId="13" xfId="0" applyNumberFormat="1" applyBorder="1"/>
    <xf numFmtId="0" fontId="0" fillId="0" borderId="4" xfId="0" applyFill="1" applyBorder="1"/>
    <xf numFmtId="0" fontId="0" fillId="0" borderId="5" xfId="0" applyFill="1" applyBorder="1"/>
    <xf numFmtId="2" fontId="0" fillId="0" borderId="4" xfId="0" applyNumberFormat="1" applyBorder="1"/>
    <xf numFmtId="2" fontId="0" fillId="0" borderId="5" xfId="0" applyNumberFormat="1" applyBorder="1"/>
    <xf numFmtId="2" fontId="0" fillId="0" borderId="6" xfId="0" applyNumberFormat="1" applyBorder="1"/>
    <xf numFmtId="2" fontId="0" fillId="0" borderId="7" xfId="0" applyNumberFormat="1" applyBorder="1"/>
    <xf numFmtId="0" fontId="0" fillId="0" borderId="4" xfId="0" applyFill="1" applyBorder="1" applyAlignment="1">
      <alignment vertical="center"/>
    </xf>
    <xf numFmtId="0" fontId="1" fillId="0" borderId="31" xfId="0" applyFont="1" applyFill="1" applyBorder="1"/>
    <xf numFmtId="2" fontId="0" fillId="0" borderId="15" xfId="0" applyNumberFormat="1" applyBorder="1"/>
    <xf numFmtId="0" fontId="0" fillId="0" borderId="1" xfId="0" applyBorder="1" applyAlignment="1">
      <alignment horizontal="center" vertical="center" wrapText="1"/>
    </xf>
    <xf numFmtId="0" fontId="1" fillId="5" borderId="9" xfId="0" applyFont="1" applyFill="1" applyBorder="1"/>
    <xf numFmtId="0" fontId="1" fillId="0" borderId="9" xfId="0" applyFont="1" applyBorder="1"/>
    <xf numFmtId="0" fontId="1" fillId="4" borderId="6" xfId="0" applyFont="1" applyFill="1" applyBorder="1"/>
    <xf numFmtId="0" fontId="1" fillId="4" borderId="7" xfId="0" applyFont="1" applyFill="1" applyBorder="1"/>
    <xf numFmtId="0" fontId="1" fillId="6" borderId="0" xfId="0" applyFont="1" applyFill="1"/>
    <xf numFmtId="0" fontId="0" fillId="6" borderId="0" xfId="0" applyFont="1" applyFill="1"/>
    <xf numFmtId="2" fontId="0" fillId="0" borderId="1" xfId="0" applyNumberFormat="1" applyBorder="1" applyAlignment="1">
      <alignment horizontal="center" vertical="center" wrapText="1"/>
    </xf>
    <xf numFmtId="2" fontId="0" fillId="0" borderId="0" xfId="0" applyNumberFormat="1"/>
    <xf numFmtId="2" fontId="0" fillId="0" borderId="1" xfId="0" applyNumberFormat="1" applyBorder="1" applyAlignment="1">
      <alignment horizontal="center" vertical="center" wrapText="1"/>
    </xf>
    <xf numFmtId="0" fontId="5" fillId="5" borderId="5" xfId="0" applyFont="1" applyFill="1" applyBorder="1"/>
    <xf numFmtId="0" fontId="5" fillId="3" borderId="1" xfId="0" applyFont="1" applyFill="1" applyBorder="1"/>
    <xf numFmtId="0" fontId="5" fillId="5" borderId="1" xfId="0" applyFont="1" applyFill="1" applyBorder="1"/>
    <xf numFmtId="0" fontId="5" fillId="4" borderId="1" xfId="0" applyFont="1" applyFill="1" applyBorder="1"/>
    <xf numFmtId="0" fontId="5" fillId="2" borderId="1" xfId="0" applyFont="1" applyFill="1" applyBorder="1"/>
    <xf numFmtId="0" fontId="5" fillId="2" borderId="5" xfId="0" applyFont="1" applyFill="1" applyBorder="1"/>
    <xf numFmtId="0" fontId="5" fillId="3" borderId="5" xfId="0" applyFont="1" applyFill="1" applyBorder="1"/>
    <xf numFmtId="0" fontId="5" fillId="4" borderId="7" xfId="0" applyFont="1" applyFill="1" applyBorder="1"/>
    <xf numFmtId="0" fontId="5" fillId="5" borderId="4" xfId="0" applyFont="1" applyFill="1" applyBorder="1"/>
    <xf numFmtId="0" fontId="5" fillId="2" borderId="4" xfId="0" applyFont="1" applyFill="1" applyBorder="1"/>
    <xf numFmtId="0" fontId="5" fillId="4" borderId="4" xfId="0" applyFont="1" applyFill="1" applyBorder="1"/>
    <xf numFmtId="0" fontId="5" fillId="4" borderId="6" xfId="0" applyFont="1" applyFill="1" applyBorder="1"/>
    <xf numFmtId="0" fontId="12" fillId="0" borderId="0" xfId="0" applyFont="1" applyBorder="1"/>
    <xf numFmtId="0" fontId="6" fillId="0" borderId="23" xfId="0" applyFont="1" applyBorder="1"/>
    <xf numFmtId="0" fontId="5" fillId="3" borderId="6" xfId="0" applyFont="1" applyFill="1" applyBorder="1"/>
    <xf numFmtId="0" fontId="5" fillId="3" borderId="4" xfId="0" applyFont="1" applyFill="1" applyBorder="1"/>
    <xf numFmtId="0" fontId="5" fillId="2" borderId="9" xfId="0" applyFont="1" applyFill="1" applyBorder="1"/>
    <xf numFmtId="0" fontId="4" fillId="4" borderId="11" xfId="0" applyFont="1" applyFill="1" applyBorder="1"/>
    <xf numFmtId="0" fontId="4" fillId="3" borderId="5" xfId="0" applyFont="1" applyFill="1" applyBorder="1"/>
    <xf numFmtId="0" fontId="4" fillId="4" borderId="5" xfId="0" applyFont="1" applyFill="1" applyBorder="1"/>
    <xf numFmtId="0" fontId="4" fillId="4" borderId="10" xfId="0" applyFont="1" applyFill="1" applyBorder="1"/>
    <xf numFmtId="0" fontId="4" fillId="3" borderId="4" xfId="0" applyFont="1" applyFill="1" applyBorder="1"/>
    <xf numFmtId="0" fontId="4" fillId="4" borderId="4" xfId="0" applyFont="1" applyFill="1" applyBorder="1"/>
    <xf numFmtId="0" fontId="5" fillId="3" borderId="12" xfId="0" applyFont="1" applyFill="1" applyBorder="1"/>
    <xf numFmtId="0" fontId="5" fillId="4" borderId="11" xfId="0" applyFont="1" applyFill="1" applyBorder="1"/>
    <xf numFmtId="0" fontId="5" fillId="4" borderId="5" xfId="0" applyFont="1" applyFill="1" applyBorder="1"/>
    <xf numFmtId="0" fontId="5" fillId="4" borderId="10" xfId="0" applyFont="1" applyFill="1" applyBorder="1"/>
    <xf numFmtId="0" fontId="7" fillId="0" borderId="0" xfId="0" applyFont="1" applyAlignment="1">
      <alignment horizontal="right"/>
    </xf>
    <xf numFmtId="0" fontId="11" fillId="0" borderId="18" xfId="0" applyFont="1" applyBorder="1"/>
    <xf numFmtId="0" fontId="11" fillId="0" borderId="19" xfId="0" applyFont="1" applyBorder="1"/>
    <xf numFmtId="0" fontId="11" fillId="0" borderId="23" xfId="0" applyFont="1" applyBorder="1"/>
    <xf numFmtId="0" fontId="0" fillId="0" borderId="19" xfId="0" applyBorder="1" applyAlignment="1">
      <alignment horizontal="right"/>
    </xf>
    <xf numFmtId="0" fontId="7" fillId="0" borderId="19" xfId="0" applyFont="1" applyBorder="1" applyAlignment="1">
      <alignment horizontal="right"/>
    </xf>
    <xf numFmtId="0" fontId="7" fillId="0" borderId="23" xfId="0" applyFont="1" applyBorder="1"/>
    <xf numFmtId="0" fontId="7" fillId="0" borderId="21" xfId="0" applyFont="1" applyBorder="1" applyAlignment="1">
      <alignment horizontal="right"/>
    </xf>
    <xf numFmtId="0" fontId="7" fillId="0" borderId="24" xfId="0" applyFont="1" applyBorder="1"/>
    <xf numFmtId="0" fontId="7" fillId="0" borderId="20" xfId="0" applyFont="1" applyBorder="1" applyAlignment="1">
      <alignment horizontal="right"/>
    </xf>
    <xf numFmtId="0" fontId="0" fillId="0" borderId="19" xfId="0" applyBorder="1" applyAlignment="1">
      <alignment horizontal="right" wrapText="1"/>
    </xf>
    <xf numFmtId="0" fontId="0" fillId="0" borderId="16" xfId="0" applyBorder="1" applyAlignment="1">
      <alignment horizontal="right"/>
    </xf>
    <xf numFmtId="0" fontId="11" fillId="0" borderId="19" xfId="0" applyFont="1" applyBorder="1" applyAlignment="1">
      <alignment horizontal="left"/>
    </xf>
    <xf numFmtId="0" fontId="0" fillId="0" borderId="20" xfId="0" applyBorder="1" applyAlignment="1">
      <alignment horizontal="right" wrapText="1"/>
    </xf>
    <xf numFmtId="0" fontId="13" fillId="0" borderId="0" xfId="0" applyFont="1" applyFill="1" applyBorder="1"/>
    <xf numFmtId="0" fontId="0" fillId="0" borderId="0" xfId="0" applyFill="1" applyBorder="1" applyAlignment="1">
      <alignment horizontal="right"/>
    </xf>
    <xf numFmtId="0" fontId="7" fillId="0" borderId="0" xfId="0" applyFont="1" applyFill="1" applyBorder="1"/>
    <xf numFmtId="0" fontId="8" fillId="0" borderId="0" xfId="0" applyFont="1" applyFill="1" applyBorder="1"/>
    <xf numFmtId="0" fontId="9" fillId="0" borderId="0" xfId="0" applyFont="1" applyFill="1" applyBorder="1"/>
    <xf numFmtId="0" fontId="10" fillId="0" borderId="0" xfId="0" applyFont="1" applyFill="1" applyBorder="1"/>
    <xf numFmtId="0" fontId="10" fillId="0" borderId="16" xfId="0" applyFont="1" applyBorder="1"/>
    <xf numFmtId="0" fontId="14" fillId="0" borderId="0" xfId="0" applyFont="1"/>
    <xf numFmtId="0" fontId="11" fillId="0" borderId="0" xfId="0" applyFont="1" applyBorder="1"/>
    <xf numFmtId="0" fontId="1" fillId="0" borderId="0" xfId="0" applyFont="1" applyFill="1"/>
    <xf numFmtId="0" fontId="1" fillId="0" borderId="35" xfId="0" applyFont="1" applyFill="1" applyBorder="1"/>
    <xf numFmtId="0" fontId="0" fillId="0" borderId="34" xfId="0" applyBorder="1"/>
    <xf numFmtId="0" fontId="1" fillId="0" borderId="36" xfId="0" applyFont="1" applyFill="1" applyBorder="1"/>
    <xf numFmtId="0" fontId="1" fillId="2" borderId="8" xfId="0" applyFont="1" applyFill="1" applyBorder="1"/>
    <xf numFmtId="0" fontId="1" fillId="3" borderId="8" xfId="0" applyFont="1" applyFill="1" applyBorder="1"/>
    <xf numFmtId="0" fontId="1" fillId="4" borderId="8" xfId="0" applyFont="1" applyFill="1" applyBorder="1"/>
    <xf numFmtId="0" fontId="1" fillId="5" borderId="8" xfId="0" applyFont="1" applyFill="1" applyBorder="1"/>
    <xf numFmtId="0" fontId="0" fillId="0" borderId="37" xfId="0" applyBorder="1"/>
    <xf numFmtId="0" fontId="11" fillId="0" borderId="16" xfId="0" applyFont="1" applyBorder="1"/>
    <xf numFmtId="0" fontId="11" fillId="0" borderId="17" xfId="0" applyFont="1" applyBorder="1"/>
    <xf numFmtId="0" fontId="8" fillId="0" borderId="17" xfId="0" applyFont="1" applyBorder="1"/>
    <xf numFmtId="0" fontId="9" fillId="0" borderId="17" xfId="0" applyFont="1" applyBorder="1"/>
    <xf numFmtId="0" fontId="0" fillId="0" borderId="0" xfId="0" applyBorder="1" applyAlignment="1">
      <alignment vertic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1" fillId="0" borderId="0" xfId="0" applyFont="1" applyAlignment="1">
      <alignment horizontal="right"/>
    </xf>
  </cellXfs>
  <cellStyles count="1">
    <cellStyle name="Normal" xfId="0" builtinId="0"/>
  </cellStyles>
  <dxfs count="6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4DF29-2287-45B3-8E3C-62019F3905AD}">
  <dimension ref="A1:AS40"/>
  <sheetViews>
    <sheetView workbookViewId="0">
      <selection activeCell="V1" sqref="V1:V2"/>
    </sheetView>
  </sheetViews>
  <sheetFormatPr baseColWidth="10" defaultColWidth="8.83203125" defaultRowHeight="15"/>
  <cols>
    <col min="25" max="25" width="9.33203125" customWidth="1"/>
  </cols>
  <sheetData>
    <row r="1" spans="1:41" ht="19">
      <c r="A1" s="197" t="s">
        <v>147</v>
      </c>
      <c r="V1" s="197" t="s">
        <v>154</v>
      </c>
    </row>
    <row r="2" spans="1:41" ht="19">
      <c r="A2" s="197" t="s">
        <v>148</v>
      </c>
      <c r="V2" s="197" t="s">
        <v>148</v>
      </c>
    </row>
    <row r="3" spans="1:41" ht="16" thickBot="1"/>
    <row r="4" spans="1:41">
      <c r="A4" s="196"/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8"/>
      <c r="U4" s="37"/>
      <c r="V4" s="61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8"/>
    </row>
    <row r="5" spans="1:41">
      <c r="A5" s="178" t="s">
        <v>150</v>
      </c>
      <c r="B5" s="37"/>
      <c r="C5" s="37"/>
      <c r="D5" s="37"/>
      <c r="E5" s="69" t="s">
        <v>27</v>
      </c>
      <c r="F5" s="87" t="s">
        <v>36</v>
      </c>
      <c r="G5" s="88" t="s">
        <v>37</v>
      </c>
      <c r="H5" s="89" t="s">
        <v>38</v>
      </c>
      <c r="I5" s="90" t="s">
        <v>39</v>
      </c>
      <c r="J5" s="37"/>
      <c r="K5" s="198" t="s">
        <v>151</v>
      </c>
      <c r="L5" s="37"/>
      <c r="M5" s="37"/>
      <c r="N5" s="37"/>
      <c r="O5" s="69" t="s">
        <v>27</v>
      </c>
      <c r="P5" s="87" t="s">
        <v>36</v>
      </c>
      <c r="Q5" s="88" t="s">
        <v>37</v>
      </c>
      <c r="R5" s="89" t="s">
        <v>38</v>
      </c>
      <c r="S5" s="90" t="s">
        <v>39</v>
      </c>
      <c r="T5" s="74"/>
      <c r="U5" s="37"/>
      <c r="V5" s="178" t="s">
        <v>152</v>
      </c>
      <c r="W5" s="37"/>
      <c r="X5" s="37"/>
      <c r="Y5" s="37"/>
      <c r="Z5" s="69" t="s">
        <v>27</v>
      </c>
      <c r="AA5" s="87" t="s">
        <v>36</v>
      </c>
      <c r="AB5" s="88" t="s">
        <v>37</v>
      </c>
      <c r="AC5" s="89" t="s">
        <v>38</v>
      </c>
      <c r="AD5" s="90" t="s">
        <v>39</v>
      </c>
      <c r="AE5" s="37"/>
      <c r="AF5" s="198" t="s">
        <v>153</v>
      </c>
      <c r="AG5" s="37"/>
      <c r="AH5" s="37"/>
      <c r="AI5" s="37"/>
      <c r="AJ5" s="69" t="s">
        <v>27</v>
      </c>
      <c r="AK5" s="87" t="s">
        <v>36</v>
      </c>
      <c r="AL5" s="88" t="s">
        <v>37</v>
      </c>
      <c r="AM5" s="89" t="s">
        <v>38</v>
      </c>
      <c r="AN5" s="90" t="s">
        <v>39</v>
      </c>
      <c r="AO5" s="74"/>
    </row>
    <row r="6" spans="1:41" ht="16" thickBot="1">
      <c r="A6" s="36" t="s">
        <v>0</v>
      </c>
      <c r="B6" s="37"/>
      <c r="C6" s="37"/>
      <c r="D6" s="37"/>
      <c r="E6" s="69"/>
      <c r="F6" s="72" t="s">
        <v>146</v>
      </c>
      <c r="G6" s="71"/>
      <c r="H6" s="72"/>
      <c r="I6" s="73"/>
      <c r="J6" s="37"/>
      <c r="K6" s="37" t="s">
        <v>0</v>
      </c>
      <c r="L6" s="37"/>
      <c r="M6" s="37"/>
      <c r="N6" s="37"/>
      <c r="O6" s="37"/>
      <c r="P6" s="37"/>
      <c r="Q6" s="37"/>
      <c r="R6" s="37"/>
      <c r="S6" s="37"/>
      <c r="T6" s="74"/>
      <c r="U6" s="37"/>
      <c r="V6" s="36" t="s">
        <v>0</v>
      </c>
      <c r="W6" s="37"/>
      <c r="X6" s="37"/>
      <c r="Y6" s="37"/>
      <c r="Z6" s="69"/>
      <c r="AA6" s="70"/>
      <c r="AB6" s="71"/>
      <c r="AC6" s="72"/>
      <c r="AD6" s="73"/>
      <c r="AE6" s="37"/>
      <c r="AF6" s="37" t="s">
        <v>0</v>
      </c>
      <c r="AG6" s="37"/>
      <c r="AH6" s="37"/>
      <c r="AI6" s="37"/>
      <c r="AJ6" s="69"/>
      <c r="AK6" s="72" t="s">
        <v>146</v>
      </c>
      <c r="AL6" s="73"/>
      <c r="AM6" s="72"/>
      <c r="AN6" s="73"/>
      <c r="AO6" s="74"/>
    </row>
    <row r="7" spans="1:41" ht="16" thickBot="1">
      <c r="A7" s="36"/>
      <c r="B7" s="37"/>
      <c r="C7" s="37"/>
      <c r="D7" s="37"/>
      <c r="E7" s="213" t="s">
        <v>34</v>
      </c>
      <c r="F7" s="214"/>
      <c r="G7" s="214"/>
      <c r="H7" s="214"/>
      <c r="I7" s="215"/>
      <c r="J7" s="37"/>
      <c r="K7" s="37"/>
      <c r="L7" s="37"/>
      <c r="M7" s="37"/>
      <c r="N7" s="37"/>
      <c r="O7" s="213" t="s">
        <v>34</v>
      </c>
      <c r="P7" s="214"/>
      <c r="Q7" s="214"/>
      <c r="R7" s="214"/>
      <c r="S7" s="215"/>
      <c r="T7" s="74"/>
      <c r="U7" s="37"/>
      <c r="V7" s="36"/>
      <c r="W7" s="37"/>
      <c r="X7" s="37"/>
      <c r="Y7" s="37"/>
      <c r="Z7" s="213" t="s">
        <v>34</v>
      </c>
      <c r="AA7" s="214"/>
      <c r="AB7" s="214"/>
      <c r="AC7" s="214"/>
      <c r="AD7" s="215"/>
      <c r="AE7" s="37"/>
      <c r="AF7" s="37"/>
      <c r="AG7" s="37"/>
      <c r="AH7" s="37"/>
      <c r="AI7" s="37"/>
      <c r="AJ7" s="213" t="s">
        <v>34</v>
      </c>
      <c r="AK7" s="214"/>
      <c r="AL7" s="214"/>
      <c r="AM7" s="214"/>
      <c r="AN7" s="215"/>
      <c r="AO7" s="74"/>
    </row>
    <row r="8" spans="1:41">
      <c r="A8" s="36"/>
      <c r="B8" s="37"/>
      <c r="C8" s="91" t="s">
        <v>27</v>
      </c>
      <c r="D8" s="94" t="s">
        <v>28</v>
      </c>
      <c r="E8" s="92" t="s">
        <v>29</v>
      </c>
      <c r="F8" s="86" t="s">
        <v>30</v>
      </c>
      <c r="G8" s="86" t="s">
        <v>31</v>
      </c>
      <c r="H8" s="86" t="s">
        <v>32</v>
      </c>
      <c r="I8" s="93" t="s">
        <v>33</v>
      </c>
      <c r="J8" s="37"/>
      <c r="K8" s="37"/>
      <c r="L8" s="37"/>
      <c r="M8" s="29" t="s">
        <v>27</v>
      </c>
      <c r="N8" s="30" t="s">
        <v>28</v>
      </c>
      <c r="O8" s="27" t="s">
        <v>29</v>
      </c>
      <c r="P8" s="25" t="s">
        <v>30</v>
      </c>
      <c r="Q8" s="25" t="s">
        <v>31</v>
      </c>
      <c r="R8" s="25" t="s">
        <v>32</v>
      </c>
      <c r="S8" s="28" t="s">
        <v>33</v>
      </c>
      <c r="T8" s="74"/>
      <c r="U8" s="37"/>
      <c r="V8" s="36"/>
      <c r="W8" s="37"/>
      <c r="X8" s="91" t="s">
        <v>27</v>
      </c>
      <c r="Y8" s="94" t="s">
        <v>28</v>
      </c>
      <c r="Z8" s="92" t="s">
        <v>29</v>
      </c>
      <c r="AA8" s="86" t="s">
        <v>30</v>
      </c>
      <c r="AB8" s="86" t="s">
        <v>31</v>
      </c>
      <c r="AC8" s="86" t="s">
        <v>32</v>
      </c>
      <c r="AD8" s="93" t="s">
        <v>33</v>
      </c>
      <c r="AE8" s="37"/>
      <c r="AF8" s="37"/>
      <c r="AG8" s="37"/>
      <c r="AH8" s="91" t="s">
        <v>27</v>
      </c>
      <c r="AI8" s="94" t="s">
        <v>28</v>
      </c>
      <c r="AJ8" s="92" t="s">
        <v>29</v>
      </c>
      <c r="AK8" s="86" t="s">
        <v>30</v>
      </c>
      <c r="AL8" s="86" t="s">
        <v>31</v>
      </c>
      <c r="AM8" s="86" t="s">
        <v>32</v>
      </c>
      <c r="AN8" s="93" t="s">
        <v>33</v>
      </c>
      <c r="AO8" s="74"/>
    </row>
    <row r="9" spans="1:41">
      <c r="A9" s="78" t="s">
        <v>7</v>
      </c>
      <c r="B9" s="34" t="s">
        <v>8</v>
      </c>
      <c r="C9" s="157" t="s">
        <v>40</v>
      </c>
      <c r="D9" s="7">
        <v>0.97760000000000002</v>
      </c>
      <c r="E9" s="157" t="s">
        <v>40</v>
      </c>
      <c r="F9" s="151" t="s">
        <v>40</v>
      </c>
      <c r="G9" s="151" t="s">
        <v>40</v>
      </c>
      <c r="H9" s="151" t="s">
        <v>40</v>
      </c>
      <c r="I9" s="149" t="s">
        <v>40</v>
      </c>
      <c r="J9" s="161"/>
      <c r="K9" s="76" t="s">
        <v>7</v>
      </c>
      <c r="L9" s="34" t="s">
        <v>8</v>
      </c>
      <c r="M9" s="10" t="s">
        <v>40</v>
      </c>
      <c r="N9" s="7">
        <v>0.94499999999999995</v>
      </c>
      <c r="O9" s="10" t="s">
        <v>40</v>
      </c>
      <c r="P9" s="5" t="s">
        <v>40</v>
      </c>
      <c r="Q9" s="5" t="s">
        <v>40</v>
      </c>
      <c r="R9" s="5" t="s">
        <v>40</v>
      </c>
      <c r="S9" s="15" t="s">
        <v>40</v>
      </c>
      <c r="T9" s="162"/>
      <c r="U9" s="75"/>
      <c r="V9" s="78" t="s">
        <v>7</v>
      </c>
      <c r="W9" s="34" t="s">
        <v>8</v>
      </c>
      <c r="X9" s="10" t="s">
        <v>40</v>
      </c>
      <c r="Y9" s="7">
        <v>0.9929</v>
      </c>
      <c r="Z9" s="6">
        <v>0.28910000000000002</v>
      </c>
      <c r="AA9" s="4">
        <v>1.5299999999999999E-2</v>
      </c>
      <c r="AB9" s="5" t="s">
        <v>40</v>
      </c>
      <c r="AC9" s="5" t="s">
        <v>40</v>
      </c>
      <c r="AD9" s="15" t="s">
        <v>40</v>
      </c>
      <c r="AE9" s="37"/>
      <c r="AF9" s="76" t="s">
        <v>7</v>
      </c>
      <c r="AG9" s="34" t="s">
        <v>8</v>
      </c>
      <c r="AH9" s="157" t="s">
        <v>40</v>
      </c>
      <c r="AI9" s="7">
        <v>0.98809999999999998</v>
      </c>
      <c r="AJ9" s="32">
        <v>4.1399999999999999E-2</v>
      </c>
      <c r="AK9" s="150">
        <v>7.1999999999999998E-3</v>
      </c>
      <c r="AL9" s="151" t="s">
        <v>40</v>
      </c>
      <c r="AM9" s="151" t="s">
        <v>40</v>
      </c>
      <c r="AN9" s="149" t="s">
        <v>40</v>
      </c>
      <c r="AO9" s="74"/>
    </row>
    <row r="10" spans="1:41">
      <c r="A10" s="78" t="s">
        <v>1</v>
      </c>
      <c r="B10" s="34" t="s">
        <v>2</v>
      </c>
      <c r="C10" s="157" t="s">
        <v>40</v>
      </c>
      <c r="D10" s="7">
        <v>0.90690000000000004</v>
      </c>
      <c r="E10" s="164">
        <v>3.5999999999999999E-3</v>
      </c>
      <c r="F10" s="153">
        <v>3.9899999999999998E-2</v>
      </c>
      <c r="G10" s="2">
        <v>5.04E-2</v>
      </c>
      <c r="H10" s="150">
        <v>3.3E-3</v>
      </c>
      <c r="I10" s="149" t="s">
        <v>40</v>
      </c>
      <c r="J10" s="161"/>
      <c r="K10" s="76" t="s">
        <v>1</v>
      </c>
      <c r="L10" s="34" t="s">
        <v>2</v>
      </c>
      <c r="M10" s="10" t="s">
        <v>40</v>
      </c>
      <c r="N10" s="7">
        <v>0.98380000000000001</v>
      </c>
      <c r="O10" s="10" t="s">
        <v>40</v>
      </c>
      <c r="P10" s="5" t="s">
        <v>40</v>
      </c>
      <c r="Q10" s="5" t="s">
        <v>40</v>
      </c>
      <c r="R10" s="5" t="s">
        <v>40</v>
      </c>
      <c r="S10" s="15" t="s">
        <v>40</v>
      </c>
      <c r="T10" s="162"/>
      <c r="U10" s="75"/>
      <c r="V10" s="78" t="s">
        <v>1</v>
      </c>
      <c r="W10" s="34" t="s">
        <v>2</v>
      </c>
      <c r="X10" s="9">
        <v>4.0000000000000002E-4</v>
      </c>
      <c r="Y10" s="7">
        <v>0.81810000000000005</v>
      </c>
      <c r="Z10" s="6">
        <v>0.2359</v>
      </c>
      <c r="AA10" s="1">
        <v>8.9999999999999998E-4</v>
      </c>
      <c r="AB10" s="1">
        <v>5.0000000000000001E-4</v>
      </c>
      <c r="AC10" s="3">
        <v>2.5000000000000001E-3</v>
      </c>
      <c r="AD10" s="7">
        <v>0.46360000000000001</v>
      </c>
      <c r="AE10" s="37"/>
      <c r="AF10" s="76" t="s">
        <v>1</v>
      </c>
      <c r="AG10" s="34" t="s">
        <v>2</v>
      </c>
      <c r="AH10" s="157" t="s">
        <v>40</v>
      </c>
      <c r="AI10" s="7">
        <v>0.87749999999999995</v>
      </c>
      <c r="AJ10" s="6">
        <v>0.95250000000000001</v>
      </c>
      <c r="AK10" s="150">
        <v>4.0000000000000001E-3</v>
      </c>
      <c r="AL10" s="152">
        <v>5.9999999999999995E-4</v>
      </c>
      <c r="AM10" s="151" t="s">
        <v>40</v>
      </c>
      <c r="AN10" s="13">
        <v>1.2999999999999999E-3</v>
      </c>
      <c r="AO10" s="74"/>
    </row>
    <row r="11" spans="1:41">
      <c r="A11" s="78" t="s">
        <v>25</v>
      </c>
      <c r="B11" s="34" t="s">
        <v>26</v>
      </c>
      <c r="C11" s="157" t="s">
        <v>40</v>
      </c>
      <c r="D11" s="7">
        <v>0.95899999999999996</v>
      </c>
      <c r="E11" s="159">
        <v>6.9999999999999999E-4</v>
      </c>
      <c r="F11" s="152">
        <v>2.9999999999999997E-4</v>
      </c>
      <c r="G11" s="152">
        <v>2.9999999999999997E-4</v>
      </c>
      <c r="H11" s="151" t="s">
        <v>40</v>
      </c>
      <c r="I11" s="149" t="s">
        <v>40</v>
      </c>
      <c r="J11" s="161"/>
      <c r="K11" s="76" t="s">
        <v>25</v>
      </c>
      <c r="L11" s="34" t="s">
        <v>26</v>
      </c>
      <c r="M11" s="10" t="s">
        <v>40</v>
      </c>
      <c r="N11" s="7">
        <v>0.96989999999999998</v>
      </c>
      <c r="O11" s="32">
        <v>2.0199999999999999E-2</v>
      </c>
      <c r="P11" s="1">
        <v>8.9999999999999998E-4</v>
      </c>
      <c r="Q11" s="3">
        <v>1.1000000000000001E-3</v>
      </c>
      <c r="R11" s="5" t="s">
        <v>40</v>
      </c>
      <c r="S11" s="15" t="s">
        <v>40</v>
      </c>
      <c r="T11" s="162"/>
      <c r="U11" s="75"/>
      <c r="V11" s="78" t="s">
        <v>25</v>
      </c>
      <c r="W11" s="34" t="s">
        <v>26</v>
      </c>
      <c r="X11" s="10" t="s">
        <v>40</v>
      </c>
      <c r="Y11" s="7">
        <v>0.96409999999999996</v>
      </c>
      <c r="Z11" s="6">
        <v>0.99970000000000003</v>
      </c>
      <c r="AA11" s="2">
        <v>0.74580000000000002</v>
      </c>
      <c r="AB11" s="3">
        <v>4.0000000000000001E-3</v>
      </c>
      <c r="AC11" s="5" t="s">
        <v>40</v>
      </c>
      <c r="AD11" s="15" t="s">
        <v>40</v>
      </c>
      <c r="AE11" s="37"/>
      <c r="AF11" s="76" t="s">
        <v>25</v>
      </c>
      <c r="AG11" s="34" t="s">
        <v>26</v>
      </c>
      <c r="AH11" s="157" t="s">
        <v>40</v>
      </c>
      <c r="AI11" s="7">
        <v>0.94599999999999995</v>
      </c>
      <c r="AJ11" s="6">
        <v>0.7157</v>
      </c>
      <c r="AK11" s="2">
        <v>0.69779999999999998</v>
      </c>
      <c r="AL11" s="150">
        <v>7.1999999999999998E-3</v>
      </c>
      <c r="AM11" s="152">
        <v>2.0000000000000001E-4</v>
      </c>
      <c r="AN11" s="149" t="s">
        <v>40</v>
      </c>
      <c r="AO11" s="74"/>
    </row>
    <row r="12" spans="1:41">
      <c r="A12" s="78" t="s">
        <v>5</v>
      </c>
      <c r="B12" s="34" t="s">
        <v>6</v>
      </c>
      <c r="C12" s="95"/>
      <c r="D12" s="53"/>
      <c r="E12" s="98"/>
      <c r="F12" s="99"/>
      <c r="G12" s="54"/>
      <c r="H12" s="54"/>
      <c r="I12" s="53"/>
      <c r="J12" s="161"/>
      <c r="K12" s="76" t="s">
        <v>5</v>
      </c>
      <c r="L12" s="34" t="s">
        <v>6</v>
      </c>
      <c r="M12" s="32">
        <v>1.3299999999999999E-2</v>
      </c>
      <c r="N12" s="7">
        <v>0.66100000000000003</v>
      </c>
      <c r="O12" s="8">
        <v>7.4000000000000003E-3</v>
      </c>
      <c r="P12" s="96">
        <v>8.5800000000000001E-2</v>
      </c>
      <c r="Q12" s="96">
        <v>5.4800000000000001E-2</v>
      </c>
      <c r="R12" s="96">
        <v>6.25E-2</v>
      </c>
      <c r="S12" s="13">
        <v>3.8999999999999998E-3</v>
      </c>
      <c r="T12" s="162"/>
      <c r="U12" s="75"/>
      <c r="V12" s="78" t="s">
        <v>5</v>
      </c>
      <c r="W12" s="34" t="s">
        <v>6</v>
      </c>
      <c r="X12" s="10" t="s">
        <v>40</v>
      </c>
      <c r="Y12" s="7">
        <v>0.86919999999999997</v>
      </c>
      <c r="Z12" s="6">
        <v>0.99650000000000005</v>
      </c>
      <c r="AA12" s="2">
        <v>0.95740000000000003</v>
      </c>
      <c r="AB12" s="2">
        <v>0.16220000000000001</v>
      </c>
      <c r="AC12" s="4">
        <v>1.61E-2</v>
      </c>
      <c r="AD12" s="15" t="s">
        <v>40</v>
      </c>
      <c r="AE12" s="37"/>
      <c r="AF12" s="76" t="s">
        <v>5</v>
      </c>
      <c r="AG12" s="34" t="s">
        <v>6</v>
      </c>
      <c r="AH12" s="158">
        <v>1.78E-2</v>
      </c>
      <c r="AI12" s="7">
        <v>0.64200000000000002</v>
      </c>
      <c r="AJ12" s="6">
        <v>0.63959999999999995</v>
      </c>
      <c r="AK12" s="2">
        <v>0.68269999999999997</v>
      </c>
      <c r="AL12" s="4">
        <v>3.1099999999999999E-2</v>
      </c>
      <c r="AM12" s="153">
        <v>4.1599999999999998E-2</v>
      </c>
      <c r="AN12" s="154">
        <v>1.1299999999999999E-2</v>
      </c>
      <c r="AO12" s="74"/>
    </row>
    <row r="13" spans="1:41">
      <c r="A13" s="78" t="s">
        <v>9</v>
      </c>
      <c r="B13" s="34" t="s">
        <v>10</v>
      </c>
      <c r="C13" s="9">
        <v>1E-4</v>
      </c>
      <c r="D13" s="7">
        <v>0.8488</v>
      </c>
      <c r="E13" s="9">
        <v>5.0000000000000001E-4</v>
      </c>
      <c r="F13" s="1">
        <v>5.9999999999999995E-4</v>
      </c>
      <c r="G13" s="3">
        <v>4.0000000000000001E-3</v>
      </c>
      <c r="H13" s="3">
        <v>2.2000000000000001E-3</v>
      </c>
      <c r="I13" s="15" t="s">
        <v>40</v>
      </c>
      <c r="J13" s="161"/>
      <c r="K13" s="76" t="s">
        <v>9</v>
      </c>
      <c r="L13" s="34" t="s">
        <v>10</v>
      </c>
      <c r="M13" s="6">
        <v>0.28720000000000001</v>
      </c>
      <c r="N13" s="7">
        <v>0.37090000000000001</v>
      </c>
      <c r="O13" s="95">
        <v>0.68159999999999998</v>
      </c>
      <c r="P13" s="96">
        <v>0.35199999999999998</v>
      </c>
      <c r="Q13" s="96">
        <v>0.1234</v>
      </c>
      <c r="R13" s="96">
        <v>0.29480000000000001</v>
      </c>
      <c r="S13" s="97">
        <v>0.87839999999999996</v>
      </c>
      <c r="T13" s="162"/>
      <c r="U13" s="75"/>
      <c r="V13" s="78" t="s">
        <v>9</v>
      </c>
      <c r="W13" s="34" t="s">
        <v>10</v>
      </c>
      <c r="X13" s="6">
        <v>0.30669999999999997</v>
      </c>
      <c r="Y13" s="7">
        <v>0.36120000000000002</v>
      </c>
      <c r="Z13" s="6">
        <v>0.95740000000000003</v>
      </c>
      <c r="AA13" s="2">
        <v>0.96809999999999996</v>
      </c>
      <c r="AB13" s="2">
        <v>0.84209999999999996</v>
      </c>
      <c r="AC13" s="2">
        <v>0.99970000000000003</v>
      </c>
      <c r="AD13" s="7">
        <v>0.46579999999999999</v>
      </c>
      <c r="AE13" s="37"/>
      <c r="AF13" s="76" t="s">
        <v>9</v>
      </c>
      <c r="AG13" s="34" t="s">
        <v>10</v>
      </c>
      <c r="AH13" s="32">
        <v>3.0099999999999998E-2</v>
      </c>
      <c r="AI13" s="7">
        <v>0.60470000000000002</v>
      </c>
      <c r="AJ13" s="6">
        <v>0.99850000000000005</v>
      </c>
      <c r="AK13" s="2">
        <v>0.81769999999999998</v>
      </c>
      <c r="AL13" s="2">
        <v>5.5300000000000002E-2</v>
      </c>
      <c r="AM13" s="2">
        <v>0.1678</v>
      </c>
      <c r="AN13" s="31">
        <v>3.0200000000000001E-2</v>
      </c>
      <c r="AO13" s="74"/>
    </row>
    <row r="14" spans="1:41">
      <c r="A14" s="78" t="s">
        <v>11</v>
      </c>
      <c r="B14" s="34" t="s">
        <v>12</v>
      </c>
      <c r="C14" s="9">
        <v>5.9999999999999995E-4</v>
      </c>
      <c r="D14" s="7">
        <v>0.80569999999999997</v>
      </c>
      <c r="E14" s="9">
        <v>2.9999999999999997E-4</v>
      </c>
      <c r="F14" s="1">
        <v>6.9999999999999999E-4</v>
      </c>
      <c r="G14" s="1">
        <v>5.9999999999999995E-4</v>
      </c>
      <c r="H14" s="3">
        <v>1.6000000000000001E-3</v>
      </c>
      <c r="I14" s="31">
        <v>1.21E-2</v>
      </c>
      <c r="J14" s="37"/>
      <c r="K14" s="76" t="s">
        <v>11</v>
      </c>
      <c r="L14" s="34" t="s">
        <v>12</v>
      </c>
      <c r="M14" s="6">
        <v>0.22559999999999999</v>
      </c>
      <c r="N14" s="7">
        <v>0.40460000000000002</v>
      </c>
      <c r="O14" s="6">
        <v>0.64959999999999996</v>
      </c>
      <c r="P14" s="2">
        <v>0.99309999999999998</v>
      </c>
      <c r="Q14" s="2">
        <v>0.1749</v>
      </c>
      <c r="R14" s="2">
        <v>0.27129999999999999</v>
      </c>
      <c r="S14" s="7">
        <v>0.22700000000000001</v>
      </c>
      <c r="T14" s="74"/>
      <c r="U14" s="37"/>
      <c r="V14" s="78" t="s">
        <v>11</v>
      </c>
      <c r="W14" s="34" t="s">
        <v>12</v>
      </c>
      <c r="X14" s="32">
        <v>4.9299999999999997E-2</v>
      </c>
      <c r="Y14" s="7">
        <v>0.56530000000000002</v>
      </c>
      <c r="Z14" s="6" t="s">
        <v>35</v>
      </c>
      <c r="AA14" s="2">
        <v>0.90049999999999997</v>
      </c>
      <c r="AB14" s="2">
        <v>0.33500000000000002</v>
      </c>
      <c r="AC14" s="2">
        <v>0.26469999999999999</v>
      </c>
      <c r="AD14" s="31">
        <v>3.1300000000000001E-2</v>
      </c>
      <c r="AE14" s="37"/>
      <c r="AF14" s="76" t="s">
        <v>11</v>
      </c>
      <c r="AG14" s="34" t="s">
        <v>12</v>
      </c>
      <c r="AH14" s="6">
        <v>0.18740000000000001</v>
      </c>
      <c r="AI14" s="7">
        <v>0.42849999999999999</v>
      </c>
      <c r="AJ14" s="6">
        <v>7.0699999999999999E-2</v>
      </c>
      <c r="AK14" s="2">
        <v>0.14080000000000001</v>
      </c>
      <c r="AL14" s="2">
        <v>0.20699999999999999</v>
      </c>
      <c r="AM14" s="2">
        <v>0.20649999999999999</v>
      </c>
      <c r="AN14" s="7">
        <v>0.18940000000000001</v>
      </c>
      <c r="AO14" s="74"/>
    </row>
    <row r="15" spans="1:41">
      <c r="A15" s="78" t="s">
        <v>13</v>
      </c>
      <c r="B15" s="34" t="s">
        <v>14</v>
      </c>
      <c r="C15" s="159">
        <v>2.9999999999999997E-4</v>
      </c>
      <c r="D15" s="7">
        <v>0.83230000000000004</v>
      </c>
      <c r="E15" s="8">
        <v>1.5E-3</v>
      </c>
      <c r="F15" s="4">
        <v>2.4299999999999999E-2</v>
      </c>
      <c r="G15" s="4">
        <v>1.6E-2</v>
      </c>
      <c r="H15" s="150">
        <v>3.3999999999999998E-3</v>
      </c>
      <c r="I15" s="149" t="s">
        <v>40</v>
      </c>
      <c r="J15" s="37"/>
      <c r="K15" s="76" t="s">
        <v>13</v>
      </c>
      <c r="L15" s="34" t="s">
        <v>14</v>
      </c>
      <c r="M15" s="32">
        <v>1.7500000000000002E-2</v>
      </c>
      <c r="N15" s="7">
        <v>0.64319999999999999</v>
      </c>
      <c r="O15" s="6">
        <v>7.0800000000000002E-2</v>
      </c>
      <c r="P15" s="2">
        <v>0.14099999999999999</v>
      </c>
      <c r="Q15" s="2">
        <v>0.1802</v>
      </c>
      <c r="R15" s="4">
        <v>2.6599999999999999E-2</v>
      </c>
      <c r="S15" s="13">
        <v>3.3E-3</v>
      </c>
      <c r="T15" s="74"/>
      <c r="U15" s="37"/>
      <c r="V15" s="78" t="s">
        <v>13</v>
      </c>
      <c r="W15" s="34" t="s">
        <v>14</v>
      </c>
      <c r="X15" s="8">
        <v>2.8999999999999998E-3</v>
      </c>
      <c r="Y15" s="7">
        <v>0.74380000000000002</v>
      </c>
      <c r="Z15" s="6">
        <v>0.99990000000000001</v>
      </c>
      <c r="AA15" s="2">
        <v>0.876</v>
      </c>
      <c r="AB15" s="2">
        <v>0.35820000000000002</v>
      </c>
      <c r="AC15" s="2">
        <v>5.45E-2</v>
      </c>
      <c r="AD15" s="13">
        <v>1.6999999999999999E-3</v>
      </c>
      <c r="AE15" s="37"/>
      <c r="AF15" s="76" t="s">
        <v>13</v>
      </c>
      <c r="AG15" s="34" t="s">
        <v>14</v>
      </c>
      <c r="AH15" s="157" t="s">
        <v>40</v>
      </c>
      <c r="AI15" s="7">
        <v>0.9355</v>
      </c>
      <c r="AJ15" s="6">
        <v>0.99970000000000003</v>
      </c>
      <c r="AK15" s="2">
        <v>0.47439999999999999</v>
      </c>
      <c r="AL15" s="5" t="s">
        <v>40</v>
      </c>
      <c r="AM15" s="5" t="s">
        <v>40</v>
      </c>
      <c r="AN15" s="149" t="s">
        <v>40</v>
      </c>
      <c r="AO15" s="74"/>
    </row>
    <row r="16" spans="1:41">
      <c r="A16" s="78" t="s">
        <v>23</v>
      </c>
      <c r="B16" s="34" t="s">
        <v>24</v>
      </c>
      <c r="C16" s="157" t="s">
        <v>40</v>
      </c>
      <c r="D16" s="7">
        <v>0.93530000000000002</v>
      </c>
      <c r="E16" s="10" t="s">
        <v>40</v>
      </c>
      <c r="F16" s="1">
        <v>1E-4</v>
      </c>
      <c r="G16" s="1">
        <v>4.0000000000000002E-4</v>
      </c>
      <c r="H16" s="1">
        <v>2.0000000000000001E-4</v>
      </c>
      <c r="I16" s="149" t="s">
        <v>40</v>
      </c>
      <c r="J16" s="37"/>
      <c r="K16" s="76" t="s">
        <v>23</v>
      </c>
      <c r="L16" s="34" t="s">
        <v>24</v>
      </c>
      <c r="M16" s="9">
        <v>5.0000000000000001E-4</v>
      </c>
      <c r="N16" s="7">
        <v>0.81240000000000001</v>
      </c>
      <c r="O16" s="6">
        <v>0.68389999999999995</v>
      </c>
      <c r="P16" s="2">
        <v>0.99570000000000003</v>
      </c>
      <c r="Q16" s="2">
        <v>0.95379999999999998</v>
      </c>
      <c r="R16" s="2">
        <v>0.47949999999999998</v>
      </c>
      <c r="S16" s="14">
        <v>2.0000000000000001E-4</v>
      </c>
      <c r="T16" s="74"/>
      <c r="U16" s="37"/>
      <c r="V16" s="78" t="s">
        <v>23</v>
      </c>
      <c r="W16" s="34" t="s">
        <v>24</v>
      </c>
      <c r="X16" s="10" t="s">
        <v>40</v>
      </c>
      <c r="Y16" s="7">
        <v>0.89870000000000005</v>
      </c>
      <c r="Z16" s="6">
        <v>0.99970000000000003</v>
      </c>
      <c r="AA16" s="2">
        <v>0.99180000000000001</v>
      </c>
      <c r="AB16" s="3">
        <v>2.5000000000000001E-3</v>
      </c>
      <c r="AC16" s="1">
        <v>2.0000000000000001E-4</v>
      </c>
      <c r="AD16" s="15" t="s">
        <v>40</v>
      </c>
      <c r="AE16" s="37"/>
      <c r="AF16" s="76" t="s">
        <v>23</v>
      </c>
      <c r="AG16" s="34" t="s">
        <v>24</v>
      </c>
      <c r="AH16" s="158">
        <v>1.03E-2</v>
      </c>
      <c r="AI16" s="7">
        <v>0.67700000000000005</v>
      </c>
      <c r="AJ16" s="6">
        <v>0.43630000000000002</v>
      </c>
      <c r="AK16" s="2">
        <v>0.30059999999999998</v>
      </c>
      <c r="AL16" s="153">
        <v>1.6799999999999999E-2</v>
      </c>
      <c r="AM16" s="150">
        <v>7.4999999999999997E-3</v>
      </c>
      <c r="AN16" s="155">
        <v>9.9000000000000008E-3</v>
      </c>
      <c r="AO16" s="74"/>
    </row>
    <row r="17" spans="1:45">
      <c r="A17" s="78" t="s">
        <v>3</v>
      </c>
      <c r="B17" s="34" t="s">
        <v>4</v>
      </c>
      <c r="C17" s="157" t="s">
        <v>40</v>
      </c>
      <c r="D17" s="7">
        <v>0.98399999999999999</v>
      </c>
      <c r="E17" s="157" t="s">
        <v>40</v>
      </c>
      <c r="F17" s="5" t="s">
        <v>40</v>
      </c>
      <c r="G17" s="1">
        <v>5.0000000000000001E-4</v>
      </c>
      <c r="H17" s="1">
        <v>5.0000000000000001E-4</v>
      </c>
      <c r="I17" s="7">
        <v>5.8299999999999998E-2</v>
      </c>
      <c r="J17" s="37"/>
      <c r="K17" s="76" t="s">
        <v>3</v>
      </c>
      <c r="L17" s="34" t="s">
        <v>4</v>
      </c>
      <c r="M17" s="8">
        <v>5.4000000000000003E-3</v>
      </c>
      <c r="N17" s="7">
        <v>0.71289999999999998</v>
      </c>
      <c r="O17" s="8">
        <v>4.7999999999999996E-3</v>
      </c>
      <c r="P17" s="2">
        <v>8.77E-2</v>
      </c>
      <c r="Q17" s="2">
        <v>0.81210000000000004</v>
      </c>
      <c r="R17" s="2">
        <v>0.89700000000000002</v>
      </c>
      <c r="S17" s="7">
        <v>0.997</v>
      </c>
      <c r="T17" s="74"/>
      <c r="U17" s="37"/>
      <c r="V17" s="78" t="s">
        <v>3</v>
      </c>
      <c r="W17" s="34" t="s">
        <v>4</v>
      </c>
      <c r="X17" s="9">
        <v>2.9999999999999997E-4</v>
      </c>
      <c r="Y17" s="7">
        <v>0.85540000000000005</v>
      </c>
      <c r="Z17" s="6">
        <v>0.99880000000000002</v>
      </c>
      <c r="AA17" s="2">
        <v>0.44140000000000001</v>
      </c>
      <c r="AB17" s="1">
        <v>8.9999999999999998E-4</v>
      </c>
      <c r="AC17" s="3">
        <v>1.2999999999999999E-3</v>
      </c>
      <c r="AD17" s="31">
        <v>2.0799999999999999E-2</v>
      </c>
      <c r="AE17" s="37"/>
      <c r="AF17" s="76" t="s">
        <v>3</v>
      </c>
      <c r="AG17" s="34" t="s">
        <v>4</v>
      </c>
      <c r="AH17" s="157" t="s">
        <v>40</v>
      </c>
      <c r="AI17" s="7">
        <v>0.93020000000000003</v>
      </c>
      <c r="AJ17" s="6">
        <v>0.4929</v>
      </c>
      <c r="AK17" s="2">
        <v>0.70499999999999996</v>
      </c>
      <c r="AL17" s="151" t="s">
        <v>40</v>
      </c>
      <c r="AM17" s="152">
        <v>1E-4</v>
      </c>
      <c r="AN17" s="7">
        <v>0.89249999999999996</v>
      </c>
      <c r="AO17" s="74"/>
    </row>
    <row r="18" spans="1:45">
      <c r="A18" s="78" t="s">
        <v>15</v>
      </c>
      <c r="B18" s="34" t="s">
        <v>16</v>
      </c>
      <c r="C18" s="157" t="s">
        <v>40</v>
      </c>
      <c r="D18" s="7">
        <v>0.93959999999999999</v>
      </c>
      <c r="E18" s="157" t="s">
        <v>40</v>
      </c>
      <c r="F18" s="151" t="s">
        <v>40</v>
      </c>
      <c r="G18" s="151" t="s">
        <v>40</v>
      </c>
      <c r="H18" s="151" t="s">
        <v>40</v>
      </c>
      <c r="I18" s="149" t="s">
        <v>40</v>
      </c>
      <c r="J18" s="37"/>
      <c r="K18" s="76" t="s">
        <v>15</v>
      </c>
      <c r="L18" s="34" t="s">
        <v>16</v>
      </c>
      <c r="M18" s="10" t="s">
        <v>40</v>
      </c>
      <c r="N18" s="7">
        <v>0.97650000000000003</v>
      </c>
      <c r="O18" s="10" t="s">
        <v>40</v>
      </c>
      <c r="P18" s="5" t="s">
        <v>40</v>
      </c>
      <c r="Q18" s="5" t="s">
        <v>40</v>
      </c>
      <c r="R18" s="5" t="s">
        <v>40</v>
      </c>
      <c r="S18" s="15" t="s">
        <v>40</v>
      </c>
      <c r="T18" s="74"/>
      <c r="U18" s="37"/>
      <c r="V18" s="78" t="s">
        <v>15</v>
      </c>
      <c r="W18" s="34" t="s">
        <v>16</v>
      </c>
      <c r="X18" s="10" t="s">
        <v>40</v>
      </c>
      <c r="Y18" s="7">
        <v>0.97709999999999997</v>
      </c>
      <c r="Z18" s="6">
        <v>0.74560000000000004</v>
      </c>
      <c r="AA18" s="3">
        <v>1.2999999999999999E-3</v>
      </c>
      <c r="AB18" s="5" t="s">
        <v>40</v>
      </c>
      <c r="AC18" s="5" t="s">
        <v>40</v>
      </c>
      <c r="AD18" s="15" t="s">
        <v>40</v>
      </c>
      <c r="AE18" s="37"/>
      <c r="AF18" s="76" t="s">
        <v>15</v>
      </c>
      <c r="AG18" s="34" t="s">
        <v>16</v>
      </c>
      <c r="AH18" s="157" t="s">
        <v>40</v>
      </c>
      <c r="AI18" s="7">
        <v>0.94630000000000003</v>
      </c>
      <c r="AJ18" s="8">
        <v>7.4999999999999997E-3</v>
      </c>
      <c r="AK18" s="152">
        <v>4.0000000000000002E-4</v>
      </c>
      <c r="AL18" s="151" t="s">
        <v>40</v>
      </c>
      <c r="AM18" s="151" t="s">
        <v>40</v>
      </c>
      <c r="AN18" s="149" t="s">
        <v>40</v>
      </c>
      <c r="AO18" s="74"/>
    </row>
    <row r="19" spans="1:45">
      <c r="A19" s="78" t="s">
        <v>17</v>
      </c>
      <c r="B19" s="34" t="s">
        <v>18</v>
      </c>
      <c r="C19" s="10" t="s">
        <v>40</v>
      </c>
      <c r="D19" s="7">
        <v>0.98</v>
      </c>
      <c r="E19" s="10" t="s">
        <v>40</v>
      </c>
      <c r="F19" s="5" t="s">
        <v>40</v>
      </c>
      <c r="G19" s="5" t="s">
        <v>40</v>
      </c>
      <c r="H19" s="5" t="s">
        <v>40</v>
      </c>
      <c r="I19" s="15" t="s">
        <v>40</v>
      </c>
      <c r="J19" s="37"/>
      <c r="K19" s="76" t="s">
        <v>17</v>
      </c>
      <c r="L19" s="34" t="s">
        <v>18</v>
      </c>
      <c r="M19" s="6">
        <v>0.1171</v>
      </c>
      <c r="N19" s="7">
        <v>0.51</v>
      </c>
      <c r="O19" s="6">
        <v>0.19209999999999999</v>
      </c>
      <c r="P19" s="2">
        <v>5.57E-2</v>
      </c>
      <c r="Q19" s="2">
        <v>0.55479999999999996</v>
      </c>
      <c r="R19" s="2">
        <v>0.21099999999999999</v>
      </c>
      <c r="S19" s="7">
        <v>5.5800000000000002E-2</v>
      </c>
      <c r="T19" s="74"/>
      <c r="U19" s="37"/>
      <c r="V19" s="78" t="s">
        <v>17</v>
      </c>
      <c r="W19" s="34" t="s">
        <v>18</v>
      </c>
      <c r="X19" s="8">
        <v>4.4999999999999997E-3</v>
      </c>
      <c r="Y19" s="7">
        <v>0.75009999999999999</v>
      </c>
      <c r="Z19" s="6">
        <v>9.4500000000000001E-2</v>
      </c>
      <c r="AA19" s="2">
        <v>0.14249999999999999</v>
      </c>
      <c r="AB19" s="1">
        <v>8.9999999999999998E-4</v>
      </c>
      <c r="AC19" s="4">
        <v>1.21E-2</v>
      </c>
      <c r="AD19" s="31">
        <v>2.1700000000000001E-2</v>
      </c>
      <c r="AE19" s="37"/>
      <c r="AF19" s="76" t="s">
        <v>17</v>
      </c>
      <c r="AG19" s="34" t="s">
        <v>18</v>
      </c>
      <c r="AH19" s="159">
        <v>1E-4</v>
      </c>
      <c r="AI19" s="7">
        <v>0.84760000000000002</v>
      </c>
      <c r="AJ19" s="6">
        <v>0.13739999999999999</v>
      </c>
      <c r="AK19" s="2">
        <v>0.41710000000000003</v>
      </c>
      <c r="AL19" s="150">
        <v>7.9000000000000008E-3</v>
      </c>
      <c r="AM19" s="150">
        <v>2.0999999999999999E-3</v>
      </c>
      <c r="AN19" s="7">
        <v>0.18429999999999999</v>
      </c>
      <c r="AO19" s="74"/>
    </row>
    <row r="20" spans="1:45">
      <c r="A20" s="78" t="s">
        <v>19</v>
      </c>
      <c r="B20" s="34" t="s">
        <v>20</v>
      </c>
      <c r="C20" s="157" t="s">
        <v>40</v>
      </c>
      <c r="D20" s="7">
        <v>0.98219999999999996</v>
      </c>
      <c r="E20" s="157" t="s">
        <v>40</v>
      </c>
      <c r="F20" s="151" t="s">
        <v>40</v>
      </c>
      <c r="G20" s="151" t="s">
        <v>40</v>
      </c>
      <c r="H20" s="151" t="s">
        <v>40</v>
      </c>
      <c r="I20" s="149" t="s">
        <v>40</v>
      </c>
      <c r="J20" s="37"/>
      <c r="K20" s="76" t="s">
        <v>19</v>
      </c>
      <c r="L20" s="34" t="s">
        <v>20</v>
      </c>
      <c r="M20" s="10" t="s">
        <v>40</v>
      </c>
      <c r="N20" s="7">
        <v>0.92259999999999998</v>
      </c>
      <c r="O20" s="10" t="s">
        <v>40</v>
      </c>
      <c r="P20" s="5" t="s">
        <v>40</v>
      </c>
      <c r="Q20" s="1">
        <v>1E-4</v>
      </c>
      <c r="R20" s="5" t="s">
        <v>40</v>
      </c>
      <c r="S20" s="15" t="s">
        <v>40</v>
      </c>
      <c r="T20" s="74"/>
      <c r="U20" s="37"/>
      <c r="V20" s="78" t="s">
        <v>19</v>
      </c>
      <c r="W20" s="34" t="s">
        <v>20</v>
      </c>
      <c r="X20" s="10" t="s">
        <v>40</v>
      </c>
      <c r="Y20" s="7">
        <v>0.94220000000000004</v>
      </c>
      <c r="Z20" s="6">
        <v>0.98280000000000001</v>
      </c>
      <c r="AA20" s="4">
        <v>3.7499999999999999E-2</v>
      </c>
      <c r="AB20" s="1">
        <v>2.0000000000000001E-4</v>
      </c>
      <c r="AC20" s="5" t="s">
        <v>40</v>
      </c>
      <c r="AD20" s="15" t="s">
        <v>40</v>
      </c>
      <c r="AE20" s="37"/>
      <c r="AF20" s="76" t="s">
        <v>19</v>
      </c>
      <c r="AG20" s="34" t="s">
        <v>20</v>
      </c>
      <c r="AH20" s="157" t="s">
        <v>40</v>
      </c>
      <c r="AI20" s="7">
        <v>0.99250000000000005</v>
      </c>
      <c r="AJ20" s="6">
        <v>0.67720000000000002</v>
      </c>
      <c r="AK20" s="152">
        <v>1E-4</v>
      </c>
      <c r="AL20" s="151" t="s">
        <v>40</v>
      </c>
      <c r="AM20" s="151" t="s">
        <v>40</v>
      </c>
      <c r="AN20" s="149" t="s">
        <v>40</v>
      </c>
      <c r="AO20" s="74"/>
    </row>
    <row r="21" spans="1:45" ht="16" thickBot="1">
      <c r="A21" s="36" t="s">
        <v>21</v>
      </c>
      <c r="B21" s="26" t="s">
        <v>22</v>
      </c>
      <c r="C21" s="163">
        <v>6.4000000000000003E-3</v>
      </c>
      <c r="D21" s="12">
        <v>0.70369999999999999</v>
      </c>
      <c r="E21" s="163">
        <v>2.0999999999999999E-3</v>
      </c>
      <c r="F21" s="141">
        <v>0.7258</v>
      </c>
      <c r="G21" s="165">
        <v>1.5900000000000001E-2</v>
      </c>
      <c r="H21" s="141">
        <v>0.1411</v>
      </c>
      <c r="I21" s="12">
        <v>8.2799999999999999E-2</v>
      </c>
      <c r="J21" s="37"/>
      <c r="K21" s="76" t="s">
        <v>21</v>
      </c>
      <c r="L21" s="34" t="s">
        <v>22</v>
      </c>
      <c r="M21" s="55" t="s">
        <v>40</v>
      </c>
      <c r="N21" s="12">
        <v>0.95760000000000001</v>
      </c>
      <c r="O21" s="55" t="s">
        <v>40</v>
      </c>
      <c r="P21" s="57">
        <v>2.0000000000000001E-4</v>
      </c>
      <c r="Q21" s="57">
        <v>4.0000000000000002E-4</v>
      </c>
      <c r="R21" s="140" t="s">
        <v>40</v>
      </c>
      <c r="S21" s="58" t="s">
        <v>40</v>
      </c>
      <c r="T21" s="74"/>
      <c r="U21" s="37"/>
      <c r="V21" s="36" t="s">
        <v>21</v>
      </c>
      <c r="W21" s="26" t="s">
        <v>22</v>
      </c>
      <c r="X21" s="142">
        <v>8.9999999999999998E-4</v>
      </c>
      <c r="Y21" s="12">
        <v>0.79300000000000004</v>
      </c>
      <c r="Z21" s="100">
        <v>1.7000000000000001E-2</v>
      </c>
      <c r="AA21" s="141">
        <v>6.1600000000000002E-2</v>
      </c>
      <c r="AB21" s="141" t="s">
        <v>35</v>
      </c>
      <c r="AC21" s="141">
        <v>0.86729999999999996</v>
      </c>
      <c r="AD21" s="143">
        <v>8.9999999999999998E-4</v>
      </c>
      <c r="AE21" s="37"/>
      <c r="AF21" s="37" t="s">
        <v>21</v>
      </c>
      <c r="AG21" s="26" t="s">
        <v>22</v>
      </c>
      <c r="AH21" s="160">
        <v>2.9999999999999997E-4</v>
      </c>
      <c r="AI21" s="12">
        <v>0.82410000000000005</v>
      </c>
      <c r="AJ21" s="11">
        <v>0.99660000000000004</v>
      </c>
      <c r="AK21" s="141">
        <v>0.99580000000000002</v>
      </c>
      <c r="AL21" s="141">
        <v>0.96079999999999999</v>
      </c>
      <c r="AM21" s="56">
        <v>4.2200000000000001E-2</v>
      </c>
      <c r="AN21" s="156">
        <v>5.9999999999999995E-4</v>
      </c>
      <c r="AO21" s="74"/>
    </row>
    <row r="22" spans="1:45">
      <c r="A22" s="36"/>
      <c r="B22" s="37"/>
      <c r="C22" s="49" t="s">
        <v>89</v>
      </c>
      <c r="D22" s="37"/>
      <c r="E22" s="37"/>
      <c r="F22" s="37"/>
      <c r="G22" s="37"/>
      <c r="H22" s="37" t="s">
        <v>94</v>
      </c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74"/>
      <c r="U22" s="37"/>
      <c r="V22" s="36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137" t="s">
        <v>89</v>
      </c>
      <c r="AI22" s="37"/>
      <c r="AJ22" s="37"/>
      <c r="AK22" s="37"/>
      <c r="AL22" s="37"/>
      <c r="AM22" s="37"/>
      <c r="AN22" s="37" t="s">
        <v>90</v>
      </c>
      <c r="AO22" s="74"/>
    </row>
    <row r="23" spans="1:45">
      <c r="A23" s="36"/>
      <c r="B23" s="37"/>
      <c r="C23" s="37" t="s">
        <v>93</v>
      </c>
      <c r="D23" s="37"/>
      <c r="E23" s="37"/>
      <c r="F23" s="37"/>
      <c r="G23" s="37"/>
      <c r="H23" s="37" t="s">
        <v>95</v>
      </c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74"/>
      <c r="U23" s="37"/>
      <c r="V23" s="36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 t="s">
        <v>92</v>
      </c>
      <c r="AI23" s="37"/>
      <c r="AJ23" s="37"/>
      <c r="AK23" s="37"/>
      <c r="AL23" s="37"/>
      <c r="AM23" s="37"/>
      <c r="AN23" s="37" t="s">
        <v>91</v>
      </c>
      <c r="AO23" s="74"/>
      <c r="AS23">
        <f>30/37*100</f>
        <v>81.081081081081081</v>
      </c>
    </row>
    <row r="24" spans="1:45" ht="16" thickBot="1">
      <c r="A24" s="38"/>
      <c r="B24" s="39"/>
      <c r="C24" s="39">
        <f>9/12*100</f>
        <v>75</v>
      </c>
      <c r="D24" s="39" t="s">
        <v>149</v>
      </c>
      <c r="E24" s="39"/>
      <c r="F24" s="39"/>
      <c r="G24" s="39"/>
      <c r="H24" s="39">
        <f>30/55*100</f>
        <v>54.54545454545454</v>
      </c>
      <c r="I24" s="39" t="s">
        <v>149</v>
      </c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83"/>
      <c r="U24" s="37"/>
      <c r="V24" s="38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>
        <f>11/12*100</f>
        <v>91.666666666666657</v>
      </c>
      <c r="AI24" s="39"/>
      <c r="AJ24" s="39"/>
      <c r="AK24" s="39"/>
      <c r="AL24" s="39"/>
      <c r="AM24" s="39"/>
      <c r="AN24" s="39"/>
      <c r="AO24" s="83"/>
    </row>
    <row r="26" spans="1:45" ht="48">
      <c r="A26" s="102" t="s">
        <v>47</v>
      </c>
      <c r="B26" s="60" t="s">
        <v>46</v>
      </c>
      <c r="C26" s="101" t="s">
        <v>58</v>
      </c>
      <c r="E26" s="101" t="s">
        <v>59</v>
      </c>
      <c r="F26" s="103" t="s">
        <v>60</v>
      </c>
    </row>
    <row r="27" spans="1:45">
      <c r="A27" s="34" t="s">
        <v>8</v>
      </c>
      <c r="B27" s="5" t="s">
        <v>40</v>
      </c>
      <c r="C27" s="5" t="s">
        <v>40</v>
      </c>
      <c r="E27" s="5" t="s">
        <v>40</v>
      </c>
      <c r="F27" s="32">
        <v>0.04</v>
      </c>
    </row>
    <row r="28" spans="1:45">
      <c r="A28" s="34" t="s">
        <v>2</v>
      </c>
      <c r="B28" s="5" t="s">
        <v>40</v>
      </c>
      <c r="C28" s="5" t="s">
        <v>40</v>
      </c>
      <c r="E28" s="4">
        <v>3.9199999999999999E-2</v>
      </c>
      <c r="F28" s="6">
        <v>0.36630000000000001</v>
      </c>
    </row>
    <row r="29" spans="1:45">
      <c r="A29" s="34" t="s">
        <v>26</v>
      </c>
      <c r="B29" s="5" t="s">
        <v>40</v>
      </c>
      <c r="C29" s="5" t="s">
        <v>40</v>
      </c>
      <c r="E29" s="5" t="s">
        <v>40</v>
      </c>
      <c r="F29" s="32">
        <v>4.4499999999999998E-2</v>
      </c>
    </row>
    <row r="30" spans="1:45">
      <c r="A30" s="34" t="s">
        <v>6</v>
      </c>
      <c r="B30" s="4">
        <v>1.46E-2</v>
      </c>
      <c r="C30" s="54"/>
      <c r="E30" s="4">
        <v>1.0800000000000001E-2</v>
      </c>
      <c r="F30" s="8">
        <v>8.8000000000000005E-3</v>
      </c>
    </row>
    <row r="31" spans="1:45">
      <c r="A31" s="34" t="s">
        <v>10</v>
      </c>
      <c r="B31" s="2">
        <v>0.23050000000000001</v>
      </c>
      <c r="C31" s="3">
        <v>8.3999999999999995E-3</v>
      </c>
      <c r="E31" s="2">
        <v>9.7199999999999995E-2</v>
      </c>
      <c r="F31" s="6">
        <v>9.8599999999999993E-2</v>
      </c>
    </row>
    <row r="32" spans="1:45">
      <c r="A32" s="34" t="s">
        <v>12</v>
      </c>
      <c r="B32" s="2">
        <v>7.4200000000000002E-2</v>
      </c>
      <c r="C32" s="3">
        <v>8.6999999999999994E-3</v>
      </c>
      <c r="E32" s="4">
        <v>0.02</v>
      </c>
      <c r="F32" s="6">
        <v>0.1057</v>
      </c>
    </row>
    <row r="33" spans="1:6">
      <c r="A33" s="34" t="s">
        <v>14</v>
      </c>
      <c r="B33" s="3">
        <v>5.7000000000000002E-3</v>
      </c>
      <c r="C33" s="1">
        <v>6.9999999999999999E-4</v>
      </c>
      <c r="E33" s="1">
        <v>1E-4</v>
      </c>
      <c r="F33" s="32">
        <v>1.9800000000000002E-2</v>
      </c>
    </row>
    <row r="34" spans="1:6">
      <c r="A34" s="34" t="s">
        <v>24</v>
      </c>
      <c r="B34" s="3">
        <v>6.3E-3</v>
      </c>
      <c r="C34" s="5" t="s">
        <v>40</v>
      </c>
      <c r="E34" s="4">
        <v>2.3E-2</v>
      </c>
      <c r="F34" s="6">
        <v>9.64E-2</v>
      </c>
    </row>
    <row r="35" spans="1:6">
      <c r="A35" s="34" t="s">
        <v>4</v>
      </c>
      <c r="B35" s="3">
        <v>6.1000000000000004E-3</v>
      </c>
      <c r="C35" s="5" t="s">
        <v>40</v>
      </c>
      <c r="E35" s="5" t="s">
        <v>40</v>
      </c>
      <c r="F35" s="6">
        <v>0.36099999999999999</v>
      </c>
    </row>
    <row r="36" spans="1:6">
      <c r="A36" s="34" t="s">
        <v>16</v>
      </c>
      <c r="B36" s="5" t="s">
        <v>40</v>
      </c>
      <c r="C36" s="5" t="s">
        <v>40</v>
      </c>
      <c r="E36" s="5" t="s">
        <v>40</v>
      </c>
      <c r="F36" s="32">
        <v>3.4500000000000003E-2</v>
      </c>
    </row>
    <row r="37" spans="1:6">
      <c r="A37" s="34" t="s">
        <v>18</v>
      </c>
      <c r="B37" s="2">
        <v>0.56010000000000004</v>
      </c>
      <c r="C37" s="5" t="s">
        <v>40</v>
      </c>
      <c r="E37" s="2">
        <v>0.1164</v>
      </c>
      <c r="F37" s="6">
        <v>0.26929999999999998</v>
      </c>
    </row>
    <row r="38" spans="1:6">
      <c r="A38" s="34" t="s">
        <v>20</v>
      </c>
      <c r="B38" s="5" t="s">
        <v>40</v>
      </c>
      <c r="C38" s="5" t="s">
        <v>40</v>
      </c>
      <c r="E38" s="5" t="s">
        <v>40</v>
      </c>
      <c r="F38" s="6">
        <v>9.8400000000000001E-2</v>
      </c>
    </row>
    <row r="39" spans="1:6" ht="16" thickBot="1">
      <c r="A39" s="2" t="s">
        <v>22</v>
      </c>
      <c r="B39" s="5" t="s">
        <v>40</v>
      </c>
      <c r="C39" s="4">
        <v>1.3899999999999999E-2</v>
      </c>
      <c r="E39" s="2">
        <v>0.16170000000000001</v>
      </c>
      <c r="F39" s="11">
        <v>0.87990000000000002</v>
      </c>
    </row>
    <row r="40" spans="1:6">
      <c r="E40">
        <v>10</v>
      </c>
      <c r="F40" s="137">
        <v>5</v>
      </c>
    </row>
  </sheetData>
  <mergeCells count="4">
    <mergeCell ref="E7:I7"/>
    <mergeCell ref="O7:S7"/>
    <mergeCell ref="Z7:AD7"/>
    <mergeCell ref="AJ7:AN7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CF1FD-CF17-4A6A-910B-D0F7CB70DF97}">
  <dimension ref="A1:AM128"/>
  <sheetViews>
    <sheetView zoomScale="80" zoomScaleNormal="80" workbookViewId="0">
      <selection activeCell="H42" sqref="H42"/>
    </sheetView>
  </sheetViews>
  <sheetFormatPr baseColWidth="10" defaultColWidth="8.83203125" defaultRowHeight="15"/>
  <cols>
    <col min="1" max="1" width="11.1640625" customWidth="1"/>
    <col min="2" max="2" width="10.5" customWidth="1"/>
    <col min="3" max="3" width="10.83203125" customWidth="1"/>
    <col min="4" max="4" width="11.1640625" customWidth="1"/>
    <col min="5" max="5" width="11.83203125" customWidth="1"/>
    <col min="6" max="6" width="12.33203125" customWidth="1"/>
  </cols>
  <sheetData>
    <row r="1" spans="1:39" ht="19">
      <c r="A1" s="197" t="s">
        <v>154</v>
      </c>
    </row>
    <row r="2" spans="1:39" ht="19">
      <c r="A2" s="197" t="s">
        <v>155</v>
      </c>
    </row>
    <row r="3" spans="1:39" ht="16" thickBot="1"/>
    <row r="4" spans="1:39">
      <c r="A4" s="61"/>
      <c r="B4" s="62"/>
      <c r="C4" s="62"/>
      <c r="D4" s="62"/>
      <c r="E4" s="63" t="s">
        <v>27</v>
      </c>
      <c r="F4" s="64" t="s">
        <v>36</v>
      </c>
      <c r="G4" s="65" t="s">
        <v>37</v>
      </c>
      <c r="H4" s="66" t="s">
        <v>38</v>
      </c>
      <c r="I4" s="67" t="s">
        <v>39</v>
      </c>
      <c r="J4" s="62"/>
      <c r="K4" s="62"/>
      <c r="L4" s="62"/>
      <c r="M4" s="62"/>
      <c r="N4" s="62"/>
      <c r="O4" s="62"/>
      <c r="P4" s="62"/>
      <c r="Q4" s="62"/>
      <c r="R4" s="62"/>
      <c r="S4" s="62"/>
      <c r="T4" s="68"/>
      <c r="U4" s="125"/>
      <c r="V4" s="48"/>
      <c r="W4" s="48"/>
      <c r="X4" s="48"/>
      <c r="Y4" s="191"/>
      <c r="Z4" s="49"/>
      <c r="AA4" s="49"/>
      <c r="AB4" s="49"/>
      <c r="AC4" s="49"/>
    </row>
    <row r="5" spans="1:39">
      <c r="A5" s="36"/>
      <c r="B5" s="37"/>
      <c r="C5" s="37"/>
      <c r="D5" s="37"/>
      <c r="E5" s="69"/>
      <c r="F5" s="70"/>
      <c r="G5" s="71"/>
      <c r="H5" s="72"/>
      <c r="I5" s="73"/>
      <c r="J5" s="37"/>
      <c r="K5" s="37"/>
      <c r="L5" s="37"/>
      <c r="M5" s="37"/>
      <c r="N5" s="37"/>
      <c r="O5" s="37"/>
      <c r="P5" s="37"/>
      <c r="Q5" s="37"/>
      <c r="R5" s="37"/>
      <c r="S5" s="37"/>
      <c r="T5" s="74"/>
      <c r="U5" s="125"/>
      <c r="V5" s="48"/>
      <c r="W5" s="48"/>
      <c r="X5" s="48"/>
      <c r="Y5" s="191"/>
      <c r="Z5" s="192"/>
      <c r="AA5" s="193"/>
      <c r="AB5" s="194"/>
      <c r="AC5" s="195"/>
    </row>
    <row r="6" spans="1:39">
      <c r="A6" s="178" t="s">
        <v>156</v>
      </c>
      <c r="B6" s="37"/>
      <c r="C6" s="37"/>
      <c r="D6" s="37"/>
      <c r="E6" s="37"/>
      <c r="F6" s="37"/>
      <c r="G6" s="37"/>
      <c r="H6" s="37"/>
      <c r="I6" s="37"/>
      <c r="J6" s="37"/>
      <c r="K6" s="48"/>
      <c r="L6" s="48"/>
      <c r="M6" s="48"/>
      <c r="N6" s="48"/>
      <c r="O6" s="48"/>
      <c r="P6" s="48"/>
      <c r="Q6" s="48"/>
      <c r="R6" s="48"/>
      <c r="S6" s="48"/>
      <c r="T6" s="74"/>
      <c r="U6" s="125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</row>
    <row r="7" spans="1:39" ht="16" thickBot="1">
      <c r="A7" s="36" t="s">
        <v>0</v>
      </c>
      <c r="B7" s="37"/>
      <c r="C7" s="37"/>
      <c r="D7" s="37"/>
      <c r="E7" s="37"/>
      <c r="F7" s="37"/>
      <c r="G7" s="37"/>
      <c r="H7" s="37"/>
      <c r="I7" s="37"/>
      <c r="J7" s="37"/>
      <c r="K7" s="48"/>
      <c r="L7" s="48"/>
      <c r="M7" s="48"/>
      <c r="N7" s="48"/>
      <c r="O7" s="48"/>
      <c r="P7" s="48"/>
      <c r="Q7" s="48"/>
      <c r="R7" s="48"/>
      <c r="S7" s="48"/>
      <c r="T7" s="74"/>
      <c r="U7" s="125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</row>
    <row r="8" spans="1:39" ht="16" thickBot="1">
      <c r="A8" s="36"/>
      <c r="B8" s="37"/>
      <c r="C8" s="37"/>
      <c r="D8" s="37"/>
      <c r="E8" s="213" t="s">
        <v>34</v>
      </c>
      <c r="F8" s="214"/>
      <c r="G8" s="214"/>
      <c r="H8" s="214"/>
      <c r="I8" s="215"/>
      <c r="J8" s="37"/>
      <c r="K8" s="48"/>
      <c r="L8" s="48"/>
      <c r="M8" s="48"/>
      <c r="N8" s="48"/>
      <c r="O8" s="59"/>
      <c r="P8" s="59"/>
      <c r="Q8" s="59"/>
      <c r="R8" s="59"/>
      <c r="S8" s="59"/>
      <c r="T8" s="74"/>
      <c r="U8" s="125"/>
      <c r="V8" s="48"/>
      <c r="W8" s="48"/>
      <c r="X8" s="48"/>
      <c r="Y8" s="216"/>
      <c r="Z8" s="216"/>
      <c r="AA8" s="216"/>
      <c r="AB8" s="216"/>
      <c r="AC8" s="216"/>
      <c r="AD8" s="48"/>
      <c r="AE8" s="48"/>
      <c r="AF8" s="48"/>
      <c r="AG8" s="48"/>
      <c r="AH8" s="48"/>
      <c r="AI8" s="216"/>
      <c r="AJ8" s="216"/>
      <c r="AK8" s="216"/>
      <c r="AL8" s="216"/>
      <c r="AM8" s="216"/>
    </row>
    <row r="9" spans="1:39">
      <c r="A9" s="36"/>
      <c r="B9" s="37"/>
      <c r="C9" s="29" t="s">
        <v>27</v>
      </c>
      <c r="D9" s="30" t="s">
        <v>28</v>
      </c>
      <c r="E9" s="27" t="s">
        <v>29</v>
      </c>
      <c r="F9" s="25" t="s">
        <v>30</v>
      </c>
      <c r="G9" s="25" t="s">
        <v>31</v>
      </c>
      <c r="H9" s="25" t="s">
        <v>32</v>
      </c>
      <c r="I9" s="28" t="s">
        <v>33</v>
      </c>
      <c r="J9" s="37"/>
      <c r="K9" s="48"/>
      <c r="L9" s="48"/>
      <c r="M9" s="48"/>
      <c r="N9" s="48"/>
      <c r="O9" s="48"/>
      <c r="P9" s="48"/>
      <c r="Q9" s="48"/>
      <c r="R9" s="48"/>
      <c r="S9" s="48"/>
      <c r="T9" s="74"/>
      <c r="U9" s="125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</row>
    <row r="10" spans="1:39" s="43" customFormat="1">
      <c r="A10" s="78" t="s">
        <v>7</v>
      </c>
      <c r="B10" s="34" t="s">
        <v>8</v>
      </c>
      <c r="C10" s="19">
        <v>2.0000000000000001E-4</v>
      </c>
      <c r="D10" s="20">
        <v>0.83699999999999997</v>
      </c>
      <c r="E10" s="21" t="s">
        <v>35</v>
      </c>
      <c r="F10" s="22">
        <v>0.70120000000000005</v>
      </c>
      <c r="G10" s="22">
        <v>0.17100000000000001</v>
      </c>
      <c r="H10" s="23">
        <v>4.4000000000000003E-3</v>
      </c>
      <c r="I10" s="24">
        <v>5.9999999999999995E-4</v>
      </c>
      <c r="J10" s="75"/>
      <c r="K10" s="49"/>
      <c r="L10" s="49"/>
      <c r="M10" s="49"/>
      <c r="N10" s="49"/>
      <c r="O10" s="49"/>
      <c r="P10" s="49"/>
      <c r="Q10" s="49"/>
      <c r="R10" s="49"/>
      <c r="S10" s="49"/>
      <c r="T10" s="77"/>
      <c r="U10" s="19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</row>
    <row r="11" spans="1:39">
      <c r="A11" s="78" t="s">
        <v>1</v>
      </c>
      <c r="B11" s="34" t="s">
        <v>2</v>
      </c>
      <c r="C11" s="6">
        <v>0.66469999999999996</v>
      </c>
      <c r="D11" s="7">
        <v>0.21410000000000001</v>
      </c>
      <c r="E11" s="6">
        <v>0.99860000000000004</v>
      </c>
      <c r="F11" s="2">
        <v>0.98509999999999998</v>
      </c>
      <c r="G11" s="2">
        <v>0.7742</v>
      </c>
      <c r="H11" s="2">
        <v>0.83720000000000006</v>
      </c>
      <c r="I11" s="7">
        <v>0.71240000000000003</v>
      </c>
      <c r="J11" s="75"/>
      <c r="K11" s="49"/>
      <c r="L11" s="49"/>
      <c r="M11" s="49"/>
      <c r="N11" s="49"/>
      <c r="O11" s="49"/>
      <c r="P11" s="49"/>
      <c r="Q11" s="49"/>
      <c r="R11" s="49"/>
      <c r="S11" s="49"/>
      <c r="T11" s="77"/>
      <c r="U11" s="19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</row>
    <row r="12" spans="1:39" s="43" customFormat="1">
      <c r="A12" s="78" t="s">
        <v>25</v>
      </c>
      <c r="B12" s="34" t="s">
        <v>26</v>
      </c>
      <c r="C12" s="8">
        <v>2.3999999999999998E-3</v>
      </c>
      <c r="D12" s="7">
        <v>0.75249999999999995</v>
      </c>
      <c r="E12" s="6">
        <v>0.82779999999999998</v>
      </c>
      <c r="F12" s="2">
        <v>0.76839999999999997</v>
      </c>
      <c r="G12" s="2">
        <v>0.84450000000000003</v>
      </c>
      <c r="H12" s="4">
        <v>2.3E-2</v>
      </c>
      <c r="I12" s="13">
        <v>3.0999999999999999E-3</v>
      </c>
      <c r="J12" s="75"/>
      <c r="K12" s="49"/>
      <c r="L12" s="49"/>
      <c r="M12" s="49"/>
      <c r="N12" s="49"/>
      <c r="O12" s="49"/>
      <c r="P12" s="49"/>
      <c r="Q12" s="49"/>
      <c r="R12" s="49"/>
      <c r="S12" s="49"/>
      <c r="T12" s="77"/>
      <c r="U12" s="19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</row>
    <row r="13" spans="1:39" s="43" customFormat="1">
      <c r="A13" s="78" t="s">
        <v>5</v>
      </c>
      <c r="B13" s="34" t="s">
        <v>6</v>
      </c>
      <c r="C13" s="9">
        <v>8.9999999999999998E-4</v>
      </c>
      <c r="D13" s="7">
        <v>0.79279999999999995</v>
      </c>
      <c r="E13" s="6">
        <v>0.64190000000000003</v>
      </c>
      <c r="F13" s="2">
        <v>6.9400000000000003E-2</v>
      </c>
      <c r="G13" s="4">
        <v>2.1600000000000001E-2</v>
      </c>
      <c r="H13" s="3">
        <v>3.5999999999999999E-3</v>
      </c>
      <c r="I13" s="14">
        <v>1E-3</v>
      </c>
      <c r="J13" s="75"/>
      <c r="K13" s="49"/>
      <c r="L13" s="49"/>
      <c r="M13" s="49"/>
      <c r="N13" s="49"/>
      <c r="O13" s="49"/>
      <c r="P13" s="49"/>
      <c r="Q13" s="49"/>
      <c r="R13" s="49"/>
      <c r="S13" s="49"/>
      <c r="T13" s="77"/>
      <c r="U13" s="19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</row>
    <row r="14" spans="1:39" s="45" customFormat="1">
      <c r="A14" s="78" t="s">
        <v>9</v>
      </c>
      <c r="B14" s="34" t="s">
        <v>10</v>
      </c>
      <c r="C14" s="8">
        <v>3.0000000000000001E-3</v>
      </c>
      <c r="D14" s="7">
        <v>0.74180000000000001</v>
      </c>
      <c r="E14" s="6">
        <v>0.97170000000000001</v>
      </c>
      <c r="F14" s="2">
        <v>0.84830000000000005</v>
      </c>
      <c r="G14" s="2">
        <v>0.1714</v>
      </c>
      <c r="H14" s="2">
        <v>6.9199999999999998E-2</v>
      </c>
      <c r="I14" s="13">
        <v>3.0000000000000001E-3</v>
      </c>
      <c r="J14" s="75"/>
      <c r="K14" s="49"/>
      <c r="L14" s="49"/>
      <c r="M14" s="49"/>
      <c r="N14" s="49"/>
      <c r="O14" s="49"/>
      <c r="P14" s="49"/>
      <c r="Q14" s="49"/>
      <c r="R14" s="49"/>
      <c r="S14" s="49"/>
      <c r="T14" s="77"/>
      <c r="U14" s="19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</row>
    <row r="15" spans="1:39" s="46" customFormat="1">
      <c r="A15" s="78" t="s">
        <v>11</v>
      </c>
      <c r="B15" s="34" t="s">
        <v>12</v>
      </c>
      <c r="C15" s="6">
        <v>6.5199999999999994E-2</v>
      </c>
      <c r="D15" s="7">
        <v>0.54069999999999996</v>
      </c>
      <c r="E15" s="6">
        <v>0.7702</v>
      </c>
      <c r="F15" s="2">
        <v>0.20619999999999999</v>
      </c>
      <c r="G15" s="2">
        <v>0.22789999999999999</v>
      </c>
      <c r="H15" s="2">
        <v>0.1447</v>
      </c>
      <c r="I15" s="7">
        <v>5.4199999999999998E-2</v>
      </c>
      <c r="J15" s="76"/>
      <c r="K15" s="49"/>
      <c r="L15" s="49"/>
      <c r="M15" s="49"/>
      <c r="N15" s="49"/>
      <c r="O15" s="49"/>
      <c r="P15" s="49"/>
      <c r="Q15" s="49"/>
      <c r="R15" s="49"/>
      <c r="S15" s="49"/>
      <c r="T15" s="77"/>
      <c r="U15" s="19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</row>
    <row r="16" spans="1:39" s="43" customFormat="1">
      <c r="A16" s="78" t="s">
        <v>13</v>
      </c>
      <c r="B16" s="34" t="s">
        <v>14</v>
      </c>
      <c r="C16" s="8">
        <v>2E-3</v>
      </c>
      <c r="D16" s="7">
        <v>0.76049999999999995</v>
      </c>
      <c r="E16" s="6">
        <v>0.61299999999999999</v>
      </c>
      <c r="F16" s="2">
        <v>9.1300000000000006E-2</v>
      </c>
      <c r="G16" s="4">
        <v>1.66E-2</v>
      </c>
      <c r="H16" s="3">
        <v>2.8E-3</v>
      </c>
      <c r="I16" s="13">
        <v>5.5999999999999999E-3</v>
      </c>
      <c r="J16" s="76"/>
      <c r="K16" s="49"/>
      <c r="L16" s="49"/>
      <c r="M16" s="49"/>
      <c r="N16" s="49"/>
      <c r="O16" s="49"/>
      <c r="P16" s="49"/>
      <c r="Q16" s="49"/>
      <c r="R16" s="49"/>
      <c r="S16" s="49"/>
      <c r="T16" s="77"/>
      <c r="U16" s="19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</row>
    <row r="17" spans="1:39" s="45" customFormat="1">
      <c r="A17" s="78" t="s">
        <v>23</v>
      </c>
      <c r="B17" s="34" t="s">
        <v>24</v>
      </c>
      <c r="C17" s="6">
        <v>0.32979999999999998</v>
      </c>
      <c r="D17" s="7">
        <v>0.35</v>
      </c>
      <c r="E17" s="6">
        <v>0.99960000000000004</v>
      </c>
      <c r="F17" s="2">
        <v>0.84509999999999996</v>
      </c>
      <c r="G17" s="2">
        <v>0.76690000000000003</v>
      </c>
      <c r="H17" s="2">
        <v>0.39369999999999999</v>
      </c>
      <c r="I17" s="7">
        <v>0.4965</v>
      </c>
      <c r="J17" s="76"/>
      <c r="K17" s="49"/>
      <c r="L17" s="49"/>
      <c r="M17" s="49"/>
      <c r="N17" s="49"/>
      <c r="O17" s="49"/>
      <c r="P17" s="49"/>
      <c r="Q17" s="49"/>
      <c r="R17" s="49"/>
      <c r="S17" s="49"/>
      <c r="T17" s="77"/>
      <c r="U17" s="19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</row>
    <row r="18" spans="1:39" s="46" customFormat="1">
      <c r="A18" s="78" t="s">
        <v>3</v>
      </c>
      <c r="B18" s="34" t="s">
        <v>4</v>
      </c>
      <c r="C18" s="6">
        <v>5.6099999999999997E-2</v>
      </c>
      <c r="D18" s="7">
        <v>0.55420000000000003</v>
      </c>
      <c r="E18" s="6">
        <v>0.99299999999999999</v>
      </c>
      <c r="F18" s="2">
        <v>0.78790000000000004</v>
      </c>
      <c r="G18" s="2">
        <v>0.104</v>
      </c>
      <c r="H18" s="2">
        <v>0.1249</v>
      </c>
      <c r="I18" s="7">
        <v>0.97929999999999995</v>
      </c>
      <c r="J18" s="76"/>
      <c r="K18" s="49"/>
      <c r="L18" s="49"/>
      <c r="M18" s="49"/>
      <c r="N18" s="49"/>
      <c r="O18" s="49"/>
      <c r="P18" s="49"/>
      <c r="Q18" s="49"/>
      <c r="R18" s="49"/>
      <c r="S18" s="49"/>
      <c r="T18" s="77"/>
      <c r="U18" s="19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</row>
    <row r="19" spans="1:39" s="44" customFormat="1">
      <c r="A19" s="78" t="s">
        <v>15</v>
      </c>
      <c r="B19" s="34" t="s">
        <v>16</v>
      </c>
      <c r="C19" s="10" t="s">
        <v>40</v>
      </c>
      <c r="D19" s="7">
        <v>0.96799999999999997</v>
      </c>
      <c r="E19" s="6">
        <v>0.66090000000000004</v>
      </c>
      <c r="F19" s="3">
        <v>5.4000000000000003E-3</v>
      </c>
      <c r="G19" s="5" t="s">
        <v>40</v>
      </c>
      <c r="H19" s="5" t="s">
        <v>40</v>
      </c>
      <c r="I19" s="15" t="s">
        <v>40</v>
      </c>
      <c r="J19" s="76"/>
      <c r="K19" s="49"/>
      <c r="L19" s="49"/>
      <c r="M19" s="49"/>
      <c r="N19" s="49"/>
      <c r="O19" s="49"/>
      <c r="P19" s="49"/>
      <c r="Q19" s="49"/>
      <c r="R19" s="49"/>
      <c r="S19" s="49"/>
      <c r="T19" s="77"/>
      <c r="U19" s="19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</row>
    <row r="20" spans="1:39" s="46" customFormat="1">
      <c r="A20" s="78" t="s">
        <v>17</v>
      </c>
      <c r="B20" s="34" t="s">
        <v>18</v>
      </c>
      <c r="C20" s="6">
        <v>0.98029999999999995</v>
      </c>
      <c r="D20" s="7">
        <v>5.4109999999999998E-2</v>
      </c>
      <c r="E20" s="6">
        <v>0.99909999999999999</v>
      </c>
      <c r="F20" s="2">
        <v>0.99980000000000002</v>
      </c>
      <c r="G20" s="2">
        <v>0.99890000000000001</v>
      </c>
      <c r="H20" s="2" t="s">
        <v>35</v>
      </c>
      <c r="I20" s="7">
        <v>0.99409999999999998</v>
      </c>
      <c r="J20" s="76"/>
      <c r="K20" s="49"/>
      <c r="L20" s="49"/>
      <c r="M20" s="49"/>
      <c r="N20" s="49"/>
      <c r="O20" s="49"/>
      <c r="P20" s="49"/>
      <c r="Q20" s="49"/>
      <c r="R20" s="49"/>
      <c r="S20" s="49"/>
      <c r="T20" s="77"/>
      <c r="U20" s="19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</row>
    <row r="21" spans="1:39" s="44" customFormat="1">
      <c r="A21" s="78" t="s">
        <v>19</v>
      </c>
      <c r="B21" s="34" t="s">
        <v>20</v>
      </c>
      <c r="C21" s="6">
        <v>0.20019999999999999</v>
      </c>
      <c r="D21" s="7">
        <v>0.42020000000000002</v>
      </c>
      <c r="E21" s="6">
        <v>0.99970000000000003</v>
      </c>
      <c r="F21" s="2">
        <v>0.9667</v>
      </c>
      <c r="G21" s="2">
        <v>0.65039999999999998</v>
      </c>
      <c r="H21" s="2">
        <v>0.36470000000000002</v>
      </c>
      <c r="I21" s="7">
        <v>0.2959</v>
      </c>
      <c r="J21" s="76"/>
      <c r="K21" s="49"/>
      <c r="L21" s="49"/>
      <c r="M21" s="49"/>
      <c r="N21" s="49"/>
      <c r="O21" s="49"/>
      <c r="P21" s="49"/>
      <c r="Q21" s="49"/>
      <c r="R21" s="49"/>
      <c r="S21" s="49"/>
      <c r="T21" s="77"/>
      <c r="U21" s="19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</row>
    <row r="22" spans="1:39" ht="16" thickBot="1">
      <c r="A22" s="78" t="s">
        <v>21</v>
      </c>
      <c r="B22" s="34" t="s">
        <v>22</v>
      </c>
      <c r="C22" s="11">
        <v>0.32990000000000003</v>
      </c>
      <c r="D22" s="12">
        <v>0.34989999999999999</v>
      </c>
      <c r="E22" s="16">
        <v>0.99819999999999998</v>
      </c>
      <c r="F22" s="17">
        <v>0.99639999999999995</v>
      </c>
      <c r="G22" s="17">
        <v>0.99860000000000004</v>
      </c>
      <c r="H22" s="17">
        <v>0.70440000000000003</v>
      </c>
      <c r="I22" s="18">
        <v>0.84209999999999996</v>
      </c>
      <c r="J22" s="37"/>
      <c r="K22" s="48"/>
      <c r="L22" s="48"/>
      <c r="M22" s="49"/>
      <c r="N22" s="49"/>
      <c r="O22" s="50"/>
      <c r="P22" s="50"/>
      <c r="Q22" s="50"/>
      <c r="R22" s="50"/>
      <c r="S22" s="50"/>
      <c r="T22" s="74"/>
      <c r="U22" s="199"/>
      <c r="V22" s="49"/>
      <c r="W22" s="49"/>
      <c r="X22" s="49"/>
      <c r="Y22" s="49"/>
      <c r="Z22" s="49"/>
      <c r="AA22" s="49"/>
      <c r="AB22" s="49"/>
      <c r="AC22" s="49"/>
      <c r="AD22" s="48"/>
      <c r="AE22" s="48"/>
      <c r="AF22" s="48"/>
      <c r="AG22" s="49"/>
      <c r="AH22" s="49"/>
      <c r="AI22" s="50"/>
      <c r="AJ22" s="50"/>
      <c r="AK22" s="50"/>
      <c r="AL22" s="50"/>
      <c r="AM22" s="50"/>
    </row>
    <row r="23" spans="1:39">
      <c r="A23" s="36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74"/>
    </row>
    <row r="24" spans="1:39">
      <c r="A24" s="178" t="s">
        <v>153</v>
      </c>
      <c r="B24" s="37"/>
      <c r="C24" s="37"/>
      <c r="D24" s="37"/>
      <c r="E24" s="37"/>
      <c r="F24" s="4" t="s">
        <v>36</v>
      </c>
      <c r="G24" s="3" t="s">
        <v>37</v>
      </c>
      <c r="H24" s="1" t="s">
        <v>38</v>
      </c>
      <c r="I24" s="5" t="s">
        <v>39</v>
      </c>
      <c r="J24" s="37"/>
      <c r="K24" s="198" t="s">
        <v>152</v>
      </c>
      <c r="L24" s="37"/>
      <c r="M24" s="37"/>
      <c r="N24" s="37"/>
      <c r="O24" s="37"/>
      <c r="P24" s="37"/>
      <c r="Q24" s="37"/>
      <c r="R24" s="37"/>
      <c r="S24" s="37"/>
      <c r="T24" s="74"/>
    </row>
    <row r="25" spans="1:39" ht="16" thickBot="1">
      <c r="A25" s="36" t="s">
        <v>0</v>
      </c>
      <c r="B25" s="37"/>
      <c r="C25" s="37"/>
      <c r="D25" s="37"/>
      <c r="E25" s="37"/>
      <c r="F25" s="37"/>
      <c r="G25" s="37"/>
      <c r="H25" s="37"/>
      <c r="I25" s="37"/>
      <c r="J25" s="48"/>
      <c r="K25" s="37" t="s">
        <v>0</v>
      </c>
      <c r="L25" s="37"/>
      <c r="M25" s="37"/>
      <c r="N25" s="37"/>
      <c r="O25" s="37"/>
      <c r="P25" s="37"/>
      <c r="Q25" s="37"/>
      <c r="R25" s="37"/>
      <c r="S25" s="37"/>
      <c r="T25" s="74"/>
    </row>
    <row r="26" spans="1:39" ht="16" thickBot="1">
      <c r="A26" s="36"/>
      <c r="B26" s="37"/>
      <c r="C26" s="37"/>
      <c r="D26" s="37"/>
      <c r="E26" s="213" t="s">
        <v>34</v>
      </c>
      <c r="F26" s="214"/>
      <c r="G26" s="214"/>
      <c r="H26" s="214"/>
      <c r="I26" s="215"/>
      <c r="J26" s="48"/>
      <c r="K26" s="37"/>
      <c r="L26" s="37"/>
      <c r="M26" s="37"/>
      <c r="N26" s="37"/>
      <c r="O26" s="213" t="s">
        <v>34</v>
      </c>
      <c r="P26" s="214"/>
      <c r="Q26" s="214"/>
      <c r="R26" s="214"/>
      <c r="S26" s="215"/>
      <c r="T26" s="74"/>
    </row>
    <row r="27" spans="1:39">
      <c r="A27" s="36"/>
      <c r="B27" s="37"/>
      <c r="C27" s="29" t="s">
        <v>27</v>
      </c>
      <c r="D27" s="30" t="s">
        <v>28</v>
      </c>
      <c r="E27" s="27" t="s">
        <v>29</v>
      </c>
      <c r="F27" s="25" t="s">
        <v>30</v>
      </c>
      <c r="G27" s="25" t="s">
        <v>31</v>
      </c>
      <c r="H27" s="25" t="s">
        <v>32</v>
      </c>
      <c r="I27" s="28" t="s">
        <v>33</v>
      </c>
      <c r="J27" s="48"/>
      <c r="K27" s="37"/>
      <c r="L27" s="37"/>
      <c r="M27" s="29" t="s">
        <v>27</v>
      </c>
      <c r="N27" s="33" t="s">
        <v>28</v>
      </c>
      <c r="O27" s="27" t="s">
        <v>29</v>
      </c>
      <c r="P27" s="25" t="s">
        <v>30</v>
      </c>
      <c r="Q27" s="25" t="s">
        <v>31</v>
      </c>
      <c r="R27" s="25" t="s">
        <v>32</v>
      </c>
      <c r="S27" s="28" t="s">
        <v>33</v>
      </c>
      <c r="T27" s="74"/>
    </row>
    <row r="28" spans="1:39">
      <c r="A28" s="78" t="s">
        <v>7</v>
      </c>
      <c r="B28" s="34" t="s">
        <v>8</v>
      </c>
      <c r="C28" s="10" t="s">
        <v>40</v>
      </c>
      <c r="D28" s="7">
        <v>0.87639999999999996</v>
      </c>
      <c r="E28" s="6" t="s">
        <v>35</v>
      </c>
      <c r="F28" s="2">
        <v>0.88100000000000001</v>
      </c>
      <c r="G28" s="4">
        <v>4.6199999999999998E-2</v>
      </c>
      <c r="H28" s="1">
        <v>1E-3</v>
      </c>
      <c r="I28" s="14">
        <v>2.9999999999999997E-4</v>
      </c>
      <c r="J28" s="48"/>
      <c r="K28" s="76" t="s">
        <v>7</v>
      </c>
      <c r="L28" s="34" t="s">
        <v>8</v>
      </c>
      <c r="M28" s="32">
        <v>3.6200000000000003E-2</v>
      </c>
      <c r="N28" s="34">
        <v>0.59050000000000002</v>
      </c>
      <c r="O28" s="6" t="s">
        <v>35</v>
      </c>
      <c r="P28" s="2">
        <v>0.99009999999999998</v>
      </c>
      <c r="Q28" s="2">
        <v>0.48330000000000001</v>
      </c>
      <c r="R28" s="2">
        <v>0.77790000000000004</v>
      </c>
      <c r="S28" s="31">
        <v>4.5199999999999997E-2</v>
      </c>
      <c r="T28" s="74"/>
    </row>
    <row r="29" spans="1:39">
      <c r="A29" s="78" t="s">
        <v>1</v>
      </c>
      <c r="B29" s="34" t="s">
        <v>2</v>
      </c>
      <c r="C29" s="6">
        <v>0.6099</v>
      </c>
      <c r="D29" s="7">
        <v>0.23499999999999999</v>
      </c>
      <c r="E29" s="6" t="s">
        <v>35</v>
      </c>
      <c r="F29" s="2">
        <v>0.99129999999999996</v>
      </c>
      <c r="G29" s="2">
        <v>0.92749999999999999</v>
      </c>
      <c r="H29" s="2">
        <v>0.92420000000000002</v>
      </c>
      <c r="I29" s="7">
        <v>0.6895</v>
      </c>
      <c r="J29" s="48"/>
      <c r="K29" s="76" t="s">
        <v>1</v>
      </c>
      <c r="L29" s="34" t="s">
        <v>2</v>
      </c>
      <c r="M29" s="6">
        <v>0.18410000000000001</v>
      </c>
      <c r="N29" s="34">
        <v>0.43080000000000002</v>
      </c>
      <c r="O29" s="6">
        <v>0.80889999999999995</v>
      </c>
      <c r="P29" s="2">
        <v>0.18029999999999999</v>
      </c>
      <c r="Q29" s="2">
        <v>0.22450000000000001</v>
      </c>
      <c r="R29" s="2">
        <v>0.34539999999999998</v>
      </c>
      <c r="S29" s="7">
        <v>0.66949999999999998</v>
      </c>
      <c r="T29" s="74"/>
    </row>
    <row r="30" spans="1:39">
      <c r="A30" s="78" t="s">
        <v>25</v>
      </c>
      <c r="B30" s="34" t="s">
        <v>26</v>
      </c>
      <c r="C30" s="9">
        <v>2.0000000000000001E-4</v>
      </c>
      <c r="D30" s="7">
        <v>0.83889999999999998</v>
      </c>
      <c r="E30" s="6" t="s">
        <v>35</v>
      </c>
      <c r="F30" s="2">
        <v>0.98929999999999996</v>
      </c>
      <c r="G30" s="2">
        <v>0.31609999999999999</v>
      </c>
      <c r="H30" s="4">
        <v>2.8299999999999999E-2</v>
      </c>
      <c r="I30" s="14">
        <v>5.0000000000000001E-4</v>
      </c>
      <c r="J30" s="48"/>
      <c r="K30" s="76" t="s">
        <v>25</v>
      </c>
      <c r="L30" s="34" t="s">
        <v>26</v>
      </c>
      <c r="M30" s="8">
        <v>8.8999999999999999E-3</v>
      </c>
      <c r="N30" s="34">
        <v>0.68540000000000001</v>
      </c>
      <c r="O30" s="6" t="s">
        <v>35</v>
      </c>
      <c r="P30" s="2">
        <v>0.99819999999999998</v>
      </c>
      <c r="Q30" s="2">
        <v>0.75990000000000002</v>
      </c>
      <c r="R30" s="2">
        <v>0.72909999999999997</v>
      </c>
      <c r="S30" s="13">
        <v>0.01</v>
      </c>
      <c r="T30" s="74"/>
    </row>
    <row r="31" spans="1:39">
      <c r="A31" s="78" t="s">
        <v>5</v>
      </c>
      <c r="B31" s="34" t="s">
        <v>6</v>
      </c>
      <c r="C31" s="32">
        <v>1.04E-2</v>
      </c>
      <c r="D31" s="7">
        <v>0.67630000000000001</v>
      </c>
      <c r="E31" s="6">
        <v>0.98109999999999997</v>
      </c>
      <c r="F31" s="2">
        <v>0.67320000000000002</v>
      </c>
      <c r="G31" s="2">
        <v>0.1147</v>
      </c>
      <c r="H31" s="2">
        <v>0.12640000000000001</v>
      </c>
      <c r="I31" s="31">
        <v>1.0699999999999999E-2</v>
      </c>
      <c r="J31" s="48"/>
      <c r="K31" s="76" t="s">
        <v>5</v>
      </c>
      <c r="L31" s="34" t="s">
        <v>6</v>
      </c>
      <c r="M31" s="8">
        <v>5.4999999999999997E-3</v>
      </c>
      <c r="N31" s="34">
        <v>0.71130000000000004</v>
      </c>
      <c r="O31" s="6" t="s">
        <v>35</v>
      </c>
      <c r="P31" s="2">
        <v>0.97619999999999996</v>
      </c>
      <c r="Q31" s="2">
        <v>0.13250000000000001</v>
      </c>
      <c r="R31" s="2">
        <v>0.58169999999999999</v>
      </c>
      <c r="S31" s="13">
        <v>8.5000000000000006E-3</v>
      </c>
      <c r="T31" s="74"/>
    </row>
    <row r="32" spans="1:39">
      <c r="A32" s="78" t="s">
        <v>9</v>
      </c>
      <c r="B32" s="34" t="s">
        <v>10</v>
      </c>
      <c r="C32" s="6">
        <v>0.32179999999999997</v>
      </c>
      <c r="D32" s="7">
        <v>0.3538</v>
      </c>
      <c r="E32" s="6">
        <v>0.999</v>
      </c>
      <c r="F32" s="2">
        <v>0.90459999999999996</v>
      </c>
      <c r="G32" s="2">
        <v>0.65839999999999999</v>
      </c>
      <c r="H32" s="2">
        <v>0.75139999999999996</v>
      </c>
      <c r="I32" s="7">
        <v>0.29299999999999998</v>
      </c>
      <c r="J32" s="48"/>
      <c r="K32" s="76" t="s">
        <v>9</v>
      </c>
      <c r="L32" s="34" t="s">
        <v>10</v>
      </c>
      <c r="M32" s="8">
        <v>7.1000000000000004E-3</v>
      </c>
      <c r="N32" s="34">
        <v>0.69769999999999999</v>
      </c>
      <c r="O32" s="6" t="s">
        <v>35</v>
      </c>
      <c r="P32" s="2">
        <v>0.96460000000000001</v>
      </c>
      <c r="Q32" s="4">
        <v>3.44E-2</v>
      </c>
      <c r="R32" s="2">
        <v>0.1885</v>
      </c>
      <c r="S32" s="31">
        <v>3.7699999999999997E-2</v>
      </c>
      <c r="T32" s="74"/>
    </row>
    <row r="33" spans="1:30">
      <c r="A33" s="78" t="s">
        <v>11</v>
      </c>
      <c r="B33" s="34" t="s">
        <v>12</v>
      </c>
      <c r="C33" s="6">
        <v>0.22309999999999999</v>
      </c>
      <c r="D33" s="7">
        <v>0.40620000000000001</v>
      </c>
      <c r="E33" s="6">
        <v>0.90029999999999999</v>
      </c>
      <c r="F33" s="2">
        <v>0.70930000000000004</v>
      </c>
      <c r="G33" s="2">
        <v>0.66849999999999998</v>
      </c>
      <c r="H33" s="2">
        <v>0.42430000000000001</v>
      </c>
      <c r="I33" s="7">
        <v>0.1449</v>
      </c>
      <c r="J33" s="48"/>
      <c r="K33" s="76" t="s">
        <v>11</v>
      </c>
      <c r="L33" s="34" t="s">
        <v>12</v>
      </c>
      <c r="M33" s="8">
        <v>3.8E-3</v>
      </c>
      <c r="N33" s="34">
        <v>0.73</v>
      </c>
      <c r="O33" s="6" t="s">
        <v>35</v>
      </c>
      <c r="P33" s="2">
        <v>0.7248</v>
      </c>
      <c r="Q33" s="2">
        <v>0.22170000000000001</v>
      </c>
      <c r="R33" s="2">
        <v>8.1000000000000003E-2</v>
      </c>
      <c r="S33" s="13">
        <v>5.4999999999999997E-3</v>
      </c>
      <c r="T33" s="74"/>
    </row>
    <row r="34" spans="1:30">
      <c r="A34" s="78" t="s">
        <v>13</v>
      </c>
      <c r="B34" s="34" t="s">
        <v>14</v>
      </c>
      <c r="C34" s="32">
        <v>3.9800000000000002E-2</v>
      </c>
      <c r="D34" s="7">
        <v>0.58309999999999995</v>
      </c>
      <c r="E34" s="6" t="s">
        <v>35</v>
      </c>
      <c r="F34" s="2">
        <v>0.90510000000000002</v>
      </c>
      <c r="G34" s="2">
        <v>0.30349999999999999</v>
      </c>
      <c r="H34" s="2">
        <v>0.1681</v>
      </c>
      <c r="I34" s="7">
        <v>7.7499999999999999E-2</v>
      </c>
      <c r="J34" s="48"/>
      <c r="K34" s="76" t="s">
        <v>13</v>
      </c>
      <c r="L34" s="34" t="s">
        <v>14</v>
      </c>
      <c r="M34" s="8">
        <v>8.3000000000000001E-3</v>
      </c>
      <c r="N34" s="34">
        <v>0.68959999999999999</v>
      </c>
      <c r="O34" s="6">
        <v>0.99970000000000003</v>
      </c>
      <c r="P34" s="2">
        <v>0.90239999999999998</v>
      </c>
      <c r="Q34" s="2">
        <v>0.1169</v>
      </c>
      <c r="R34" s="2">
        <v>0.41920000000000002</v>
      </c>
      <c r="S34" s="31">
        <v>1.0800000000000001E-2</v>
      </c>
      <c r="T34" s="74"/>
    </row>
    <row r="35" spans="1:30">
      <c r="A35" s="78" t="s">
        <v>23</v>
      </c>
      <c r="B35" s="34" t="s">
        <v>24</v>
      </c>
      <c r="C35" s="6">
        <v>6.3E-2</v>
      </c>
      <c r="D35" s="7">
        <v>0.54379999999999995</v>
      </c>
      <c r="E35" s="6">
        <v>0.99060000000000004</v>
      </c>
      <c r="F35" s="2">
        <v>0.89059999999999995</v>
      </c>
      <c r="G35" s="2">
        <v>0.52049999999999996</v>
      </c>
      <c r="H35" s="2">
        <v>0.19739999999999999</v>
      </c>
      <c r="I35" s="7">
        <v>6.88E-2</v>
      </c>
      <c r="J35" s="48"/>
      <c r="K35" s="76" t="s">
        <v>23</v>
      </c>
      <c r="L35" s="34" t="s">
        <v>24</v>
      </c>
      <c r="M35" s="9">
        <v>1E-4</v>
      </c>
      <c r="N35" s="34">
        <v>0.8528</v>
      </c>
      <c r="O35" s="6">
        <v>0.88790000000000002</v>
      </c>
      <c r="P35" s="2">
        <v>0.99229999999999996</v>
      </c>
      <c r="Q35" s="2">
        <v>0.33950000000000002</v>
      </c>
      <c r="R35" s="2">
        <v>7.6100000000000001E-2</v>
      </c>
      <c r="S35" s="14">
        <v>8.9999999999999998E-4</v>
      </c>
      <c r="T35" s="74"/>
    </row>
    <row r="36" spans="1:30">
      <c r="A36" s="78" t="s">
        <v>3</v>
      </c>
      <c r="B36" s="34" t="s">
        <v>4</v>
      </c>
      <c r="C36" s="32">
        <v>1.6799999999999999E-2</v>
      </c>
      <c r="D36" s="7">
        <v>0.64590000000000003</v>
      </c>
      <c r="E36" s="6" t="s">
        <v>35</v>
      </c>
      <c r="F36" s="2">
        <v>0.75700000000000001</v>
      </c>
      <c r="G36" s="2">
        <v>5.3499999999999999E-2</v>
      </c>
      <c r="H36" s="2">
        <v>7.9500000000000001E-2</v>
      </c>
      <c r="I36" s="7">
        <v>0.98280000000000001</v>
      </c>
      <c r="J36" s="48"/>
      <c r="K36" s="76" t="s">
        <v>3</v>
      </c>
      <c r="L36" s="34" t="s">
        <v>4</v>
      </c>
      <c r="M36" s="6">
        <v>0.13930000000000001</v>
      </c>
      <c r="N36" s="34">
        <v>0.4637</v>
      </c>
      <c r="O36" s="6">
        <v>0.99939999999999996</v>
      </c>
      <c r="P36" s="2">
        <v>0.52580000000000005</v>
      </c>
      <c r="Q36" s="2">
        <v>0.4415</v>
      </c>
      <c r="R36" s="2">
        <v>0.27539999999999998</v>
      </c>
      <c r="S36" s="7" t="s">
        <v>35</v>
      </c>
      <c r="T36" s="74"/>
    </row>
    <row r="37" spans="1:30">
      <c r="A37" s="78" t="s">
        <v>15</v>
      </c>
      <c r="B37" s="34" t="s">
        <v>16</v>
      </c>
      <c r="C37" s="8">
        <v>1.4E-3</v>
      </c>
      <c r="D37" s="7">
        <v>0.77569999999999995</v>
      </c>
      <c r="E37" s="6">
        <v>0.9909</v>
      </c>
      <c r="F37" s="2">
        <v>0.63039999999999996</v>
      </c>
      <c r="G37" s="2">
        <v>8.1199999999999994E-2</v>
      </c>
      <c r="H37" s="2">
        <v>5.9400000000000001E-2</v>
      </c>
      <c r="I37" s="13">
        <v>1.4E-3</v>
      </c>
      <c r="J37" s="48"/>
      <c r="K37" s="76" t="s">
        <v>15</v>
      </c>
      <c r="L37" s="34" t="s">
        <v>16</v>
      </c>
      <c r="M37" s="6">
        <v>7.5499999999999998E-2</v>
      </c>
      <c r="N37" s="34">
        <v>0.52710000000000001</v>
      </c>
      <c r="O37" s="6" t="s">
        <v>35</v>
      </c>
      <c r="P37" s="2">
        <v>0.96579999999999999</v>
      </c>
      <c r="Q37" s="2">
        <v>0.65329999999999999</v>
      </c>
      <c r="R37" s="2">
        <v>0.7026</v>
      </c>
      <c r="S37" s="7">
        <v>6.83E-2</v>
      </c>
      <c r="T37" s="74"/>
    </row>
    <row r="38" spans="1:30">
      <c r="A38" s="78" t="s">
        <v>17</v>
      </c>
      <c r="B38" s="34" t="s">
        <v>18</v>
      </c>
      <c r="C38" s="6">
        <v>0.43009999999999998</v>
      </c>
      <c r="D38" s="7">
        <v>0.30570000000000003</v>
      </c>
      <c r="E38" s="6">
        <v>0.99619999999999997</v>
      </c>
      <c r="F38" s="2">
        <v>0.82809999999999995</v>
      </c>
      <c r="G38" s="2">
        <v>0.79500000000000004</v>
      </c>
      <c r="H38" s="2">
        <v>0.42480000000000001</v>
      </c>
      <c r="I38" s="7">
        <v>0.99950000000000006</v>
      </c>
      <c r="J38" s="48"/>
      <c r="K38" s="76" t="s">
        <v>17</v>
      </c>
      <c r="L38" s="34" t="s">
        <v>18</v>
      </c>
      <c r="M38" s="6">
        <v>0.60040000000000004</v>
      </c>
      <c r="N38" s="34">
        <v>0.23860000000000001</v>
      </c>
      <c r="O38" s="6" t="s">
        <v>35</v>
      </c>
      <c r="P38" s="2" t="s">
        <v>35</v>
      </c>
      <c r="Q38" s="2" t="s">
        <v>35</v>
      </c>
      <c r="R38" s="2">
        <v>0.99829999999999997</v>
      </c>
      <c r="S38" s="7">
        <v>0.748</v>
      </c>
      <c r="T38" s="74"/>
    </row>
    <row r="39" spans="1:30">
      <c r="A39" s="78" t="s">
        <v>19</v>
      </c>
      <c r="B39" s="34" t="s">
        <v>20</v>
      </c>
      <c r="C39" s="32">
        <v>2.8799999999999999E-2</v>
      </c>
      <c r="D39" s="7">
        <v>0.60799999999999998</v>
      </c>
      <c r="E39" s="6" t="s">
        <v>35</v>
      </c>
      <c r="F39" s="2">
        <v>0.95389999999999997</v>
      </c>
      <c r="G39" s="2">
        <v>0.39929999999999999</v>
      </c>
      <c r="H39" s="2">
        <v>0.14460000000000001</v>
      </c>
      <c r="I39" s="7">
        <v>6.1400000000000003E-2</v>
      </c>
      <c r="J39" s="48"/>
      <c r="K39" s="76" t="s">
        <v>19</v>
      </c>
      <c r="L39" s="34" t="s">
        <v>20</v>
      </c>
      <c r="M39" s="10" t="s">
        <v>40</v>
      </c>
      <c r="N39" s="34">
        <v>0.97209999999999996</v>
      </c>
      <c r="O39" s="6">
        <v>0.99009999999999998</v>
      </c>
      <c r="P39" s="3">
        <v>8.3999999999999995E-3</v>
      </c>
      <c r="Q39" s="5" t="s">
        <v>40</v>
      </c>
      <c r="R39" s="5" t="s">
        <v>40</v>
      </c>
      <c r="S39" s="15" t="s">
        <v>40</v>
      </c>
      <c r="T39" s="74"/>
    </row>
    <row r="40" spans="1:30" ht="16" thickBot="1">
      <c r="A40" s="36" t="s">
        <v>21</v>
      </c>
      <c r="B40" s="26" t="s">
        <v>22</v>
      </c>
      <c r="C40" s="11">
        <v>0.15029999999999999</v>
      </c>
      <c r="D40" s="12">
        <v>0.45500000000000002</v>
      </c>
      <c r="E40" s="16">
        <v>0.97009999999999996</v>
      </c>
      <c r="F40" s="17">
        <v>0.98919999999999997</v>
      </c>
      <c r="G40" s="17" t="s">
        <v>35</v>
      </c>
      <c r="H40" s="17">
        <v>0.87490000000000001</v>
      </c>
      <c r="I40" s="18">
        <v>0.4803</v>
      </c>
      <c r="J40" s="48"/>
      <c r="K40" s="37" t="s">
        <v>21</v>
      </c>
      <c r="L40" s="26" t="s">
        <v>22</v>
      </c>
      <c r="M40" s="11">
        <v>0.55569999999999997</v>
      </c>
      <c r="N40" s="35">
        <v>0.25569999999999998</v>
      </c>
      <c r="O40" s="16" t="s">
        <v>35</v>
      </c>
      <c r="P40" s="17">
        <v>0.97570000000000001</v>
      </c>
      <c r="Q40" s="17">
        <v>0.99880000000000002</v>
      </c>
      <c r="R40" s="17">
        <v>0.97709999999999997</v>
      </c>
      <c r="S40" s="18">
        <v>0.9274</v>
      </c>
      <c r="T40" s="74"/>
    </row>
    <row r="41" spans="1:30" ht="16" thickBot="1">
      <c r="A41" s="79"/>
      <c r="B41" s="80"/>
      <c r="C41" s="81"/>
      <c r="D41" s="81"/>
      <c r="E41" s="82"/>
      <c r="F41" s="82"/>
      <c r="G41" s="82"/>
      <c r="H41" s="82"/>
      <c r="I41" s="82"/>
      <c r="J41" s="80"/>
      <c r="K41" s="80"/>
      <c r="L41" s="80"/>
      <c r="M41" s="80"/>
      <c r="N41" s="80"/>
      <c r="O41" s="80"/>
      <c r="P41" s="39"/>
      <c r="Q41" s="39"/>
      <c r="R41" s="39"/>
      <c r="S41" s="39"/>
      <c r="T41" s="83"/>
    </row>
    <row r="42" spans="1:30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</row>
    <row r="43" spans="1:30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9"/>
      <c r="L43" s="49"/>
      <c r="M43" s="49"/>
      <c r="N43" s="49"/>
      <c r="O43" s="48"/>
    </row>
    <row r="44" spans="1:30" ht="19">
      <c r="A44" s="190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9"/>
      <c r="L44" s="49"/>
      <c r="M44" s="49"/>
      <c r="N44" s="49"/>
      <c r="O44" s="48"/>
    </row>
    <row r="45" spans="1:30" ht="16" thickBot="1">
      <c r="A45" s="48"/>
      <c r="B45" s="48"/>
      <c r="C45" s="49"/>
      <c r="D45" s="49"/>
      <c r="E45" s="50"/>
      <c r="F45" s="50"/>
      <c r="G45" s="50"/>
      <c r="H45" s="50"/>
      <c r="I45" s="49"/>
      <c r="J45" s="48"/>
      <c r="K45" s="48"/>
      <c r="L45" s="48"/>
      <c r="M45" s="48"/>
      <c r="N45" s="48"/>
      <c r="O45" s="48"/>
    </row>
    <row r="46" spans="1:30">
      <c r="A46" s="208" t="s">
        <v>156</v>
      </c>
      <c r="B46" s="62"/>
      <c r="C46" s="62"/>
      <c r="D46" s="62"/>
      <c r="E46" s="62"/>
      <c r="F46" s="210" t="s">
        <v>157</v>
      </c>
      <c r="G46" s="62"/>
      <c r="H46" s="62"/>
      <c r="I46" s="62"/>
      <c r="J46" s="62"/>
      <c r="K46" s="209" t="s">
        <v>153</v>
      </c>
      <c r="L46" s="62"/>
      <c r="M46" s="62"/>
      <c r="N46" s="62"/>
      <c r="O46" s="62"/>
      <c r="P46" s="203" t="s">
        <v>36</v>
      </c>
      <c r="Q46" s="204" t="s">
        <v>37</v>
      </c>
      <c r="R46" s="205" t="s">
        <v>38</v>
      </c>
      <c r="S46" s="206" t="s">
        <v>39</v>
      </c>
      <c r="T46" s="62"/>
      <c r="U46" s="209" t="s">
        <v>152</v>
      </c>
      <c r="V46" s="62"/>
      <c r="W46" s="62"/>
      <c r="X46" s="62"/>
      <c r="Y46" s="62"/>
      <c r="Z46" s="62"/>
      <c r="AA46" s="62"/>
      <c r="AB46" s="62"/>
      <c r="AC46" s="62"/>
      <c r="AD46" s="68"/>
    </row>
    <row r="47" spans="1:30" ht="16" thickBot="1">
      <c r="A47" s="36" t="s">
        <v>0</v>
      </c>
      <c r="B47" s="37"/>
      <c r="C47" s="37"/>
      <c r="D47" s="37"/>
      <c r="E47" s="37"/>
      <c r="F47" s="37"/>
      <c r="G47" s="37"/>
      <c r="H47" s="37"/>
      <c r="I47" s="37"/>
      <c r="J47" s="37"/>
      <c r="K47" s="37" t="s">
        <v>0</v>
      </c>
      <c r="L47" s="37"/>
      <c r="M47" s="37"/>
      <c r="N47" s="37"/>
      <c r="O47" s="37"/>
      <c r="P47" s="37"/>
      <c r="Q47" s="37"/>
      <c r="R47" s="37"/>
      <c r="S47" s="37"/>
      <c r="T47" s="37"/>
      <c r="U47" s="37" t="s">
        <v>0</v>
      </c>
      <c r="V47" s="37"/>
      <c r="W47" s="37"/>
      <c r="X47" s="37"/>
      <c r="Y47" s="37"/>
      <c r="Z47" s="37"/>
      <c r="AA47" s="37"/>
      <c r="AB47" s="37"/>
      <c r="AC47" s="37"/>
      <c r="AD47" s="74"/>
    </row>
    <row r="48" spans="1:30" ht="16" thickBot="1">
      <c r="A48" s="36"/>
      <c r="B48" s="37"/>
      <c r="C48" s="37"/>
      <c r="D48" s="37"/>
      <c r="E48" s="213" t="s">
        <v>34</v>
      </c>
      <c r="F48" s="214"/>
      <c r="G48" s="214"/>
      <c r="H48" s="214"/>
      <c r="I48" s="215"/>
      <c r="J48" s="37"/>
      <c r="K48" s="37"/>
      <c r="L48" s="37"/>
      <c r="M48" s="37"/>
      <c r="N48" s="37"/>
      <c r="O48" s="213" t="s">
        <v>34</v>
      </c>
      <c r="P48" s="214"/>
      <c r="Q48" s="214"/>
      <c r="R48" s="214"/>
      <c r="S48" s="215"/>
      <c r="T48" s="37"/>
      <c r="U48" s="37"/>
      <c r="V48" s="37"/>
      <c r="W48" s="37"/>
      <c r="X48" s="37"/>
      <c r="Y48" s="213" t="s">
        <v>34</v>
      </c>
      <c r="Z48" s="214"/>
      <c r="AA48" s="214"/>
      <c r="AB48" s="214"/>
      <c r="AC48" s="215"/>
      <c r="AD48" s="74"/>
    </row>
    <row r="49" spans="1:30">
      <c r="A49" s="36"/>
      <c r="B49" s="37"/>
      <c r="C49" s="29" t="s">
        <v>27</v>
      </c>
      <c r="D49" s="30" t="s">
        <v>28</v>
      </c>
      <c r="E49" s="27" t="s">
        <v>29</v>
      </c>
      <c r="F49" s="25" t="s">
        <v>30</v>
      </c>
      <c r="G49" s="25" t="s">
        <v>31</v>
      </c>
      <c r="H49" s="25" t="s">
        <v>32</v>
      </c>
      <c r="I49" s="28" t="s">
        <v>33</v>
      </c>
      <c r="J49" s="37"/>
      <c r="K49" s="37"/>
      <c r="L49" s="37"/>
      <c r="M49" s="29" t="s">
        <v>27</v>
      </c>
      <c r="N49" s="30" t="s">
        <v>28</v>
      </c>
      <c r="O49" s="27" t="s">
        <v>29</v>
      </c>
      <c r="P49" s="25" t="s">
        <v>30</v>
      </c>
      <c r="Q49" s="25" t="s">
        <v>31</v>
      </c>
      <c r="R49" s="25" t="s">
        <v>32</v>
      </c>
      <c r="S49" s="28" t="s">
        <v>33</v>
      </c>
      <c r="T49" s="37"/>
      <c r="U49" s="37"/>
      <c r="V49" s="37"/>
      <c r="W49" s="29" t="s">
        <v>27</v>
      </c>
      <c r="X49" s="33" t="s">
        <v>28</v>
      </c>
      <c r="Y49" s="27" t="s">
        <v>29</v>
      </c>
      <c r="Z49" s="25" t="s">
        <v>30</v>
      </c>
      <c r="AA49" s="25" t="s">
        <v>31</v>
      </c>
      <c r="AB49" s="25" t="s">
        <v>32</v>
      </c>
      <c r="AC49" s="28" t="s">
        <v>33</v>
      </c>
      <c r="AD49" s="74"/>
    </row>
    <row r="50" spans="1:30">
      <c r="A50" s="78" t="s">
        <v>7</v>
      </c>
      <c r="B50" s="34" t="s">
        <v>8</v>
      </c>
      <c r="C50" s="169">
        <v>2.0000000000000001E-4</v>
      </c>
      <c r="D50" s="20">
        <v>0.83699999999999997</v>
      </c>
      <c r="E50" s="21" t="s">
        <v>35</v>
      </c>
      <c r="F50" s="22">
        <v>0.70120000000000005</v>
      </c>
      <c r="G50" s="22">
        <v>0.17100000000000001</v>
      </c>
      <c r="H50" s="23">
        <v>4.4000000000000003E-3</v>
      </c>
      <c r="I50" s="166">
        <v>5.9999999999999995E-4</v>
      </c>
      <c r="J50" s="75"/>
      <c r="K50" s="76" t="s">
        <v>7</v>
      </c>
      <c r="L50" s="34" t="s">
        <v>8</v>
      </c>
      <c r="M50" s="10" t="s">
        <v>40</v>
      </c>
      <c r="N50" s="7">
        <v>0.87639999999999996</v>
      </c>
      <c r="O50" s="6" t="s">
        <v>35</v>
      </c>
      <c r="P50" s="2">
        <v>0.88100000000000001</v>
      </c>
      <c r="Q50" s="4">
        <v>4.6199999999999998E-2</v>
      </c>
      <c r="R50" s="1">
        <v>1E-3</v>
      </c>
      <c r="S50" s="14">
        <v>2.9999999999999997E-4</v>
      </c>
      <c r="T50" s="76"/>
      <c r="U50" s="76" t="s">
        <v>7</v>
      </c>
      <c r="V50" s="34" t="s">
        <v>8</v>
      </c>
      <c r="W50" s="32">
        <v>3.6200000000000003E-2</v>
      </c>
      <c r="X50" s="34">
        <v>0.59050000000000002</v>
      </c>
      <c r="Y50" s="6" t="s">
        <v>35</v>
      </c>
      <c r="Z50" s="2">
        <v>0.99009999999999998</v>
      </c>
      <c r="AA50" s="2">
        <v>0.48330000000000001</v>
      </c>
      <c r="AB50" s="2">
        <v>0.77790000000000004</v>
      </c>
      <c r="AC50" s="31">
        <v>4.5199999999999997E-2</v>
      </c>
      <c r="AD50" s="74"/>
    </row>
    <row r="51" spans="1:30">
      <c r="A51" s="78" t="s">
        <v>1</v>
      </c>
      <c r="B51" s="34" t="s">
        <v>2</v>
      </c>
      <c r="C51" s="6">
        <v>0.66469999999999996</v>
      </c>
      <c r="D51" s="7">
        <v>0.21410000000000001</v>
      </c>
      <c r="E51" s="6">
        <v>0.99860000000000004</v>
      </c>
      <c r="F51" s="2">
        <v>0.98509999999999998</v>
      </c>
      <c r="G51" s="2">
        <v>0.7742</v>
      </c>
      <c r="H51" s="2">
        <v>0.83720000000000006</v>
      </c>
      <c r="I51" s="7">
        <v>0.71240000000000003</v>
      </c>
      <c r="J51" s="75"/>
      <c r="K51" s="76" t="s">
        <v>1</v>
      </c>
      <c r="L51" s="34" t="s">
        <v>2</v>
      </c>
      <c r="M51" s="6">
        <v>0.6099</v>
      </c>
      <c r="N51" s="7">
        <v>0.23499999999999999</v>
      </c>
      <c r="O51" s="6" t="s">
        <v>35</v>
      </c>
      <c r="P51" s="2">
        <v>0.99129999999999996</v>
      </c>
      <c r="Q51" s="2">
        <v>0.92749999999999999</v>
      </c>
      <c r="R51" s="2">
        <v>0.92420000000000002</v>
      </c>
      <c r="S51" s="7">
        <v>0.6895</v>
      </c>
      <c r="T51" s="76"/>
      <c r="U51" s="76" t="s">
        <v>1</v>
      </c>
      <c r="V51" s="34" t="s">
        <v>2</v>
      </c>
      <c r="W51" s="6">
        <v>0.18410000000000001</v>
      </c>
      <c r="X51" s="34">
        <v>0.43080000000000002</v>
      </c>
      <c r="Y51" s="6">
        <v>0.80889999999999995</v>
      </c>
      <c r="Z51" s="2">
        <v>0.18029999999999999</v>
      </c>
      <c r="AA51" s="2">
        <v>0.22450000000000001</v>
      </c>
      <c r="AB51" s="2">
        <v>0.34539999999999998</v>
      </c>
      <c r="AC51" s="7">
        <v>0.66949999999999998</v>
      </c>
      <c r="AD51" s="74"/>
    </row>
    <row r="52" spans="1:30">
      <c r="A52" s="78" t="s">
        <v>25</v>
      </c>
      <c r="B52" s="34" t="s">
        <v>26</v>
      </c>
      <c r="C52" s="170">
        <v>2.3999999999999998E-3</v>
      </c>
      <c r="D52" s="7">
        <v>0.75249999999999995</v>
      </c>
      <c r="E52" s="6">
        <v>0.82779999999999998</v>
      </c>
      <c r="F52" s="2">
        <v>0.76839999999999997</v>
      </c>
      <c r="G52" s="2">
        <v>0.84450000000000003</v>
      </c>
      <c r="H52" s="4">
        <v>2.3E-2</v>
      </c>
      <c r="I52" s="167">
        <v>3.0999999999999999E-3</v>
      </c>
      <c r="J52" s="75"/>
      <c r="K52" s="76" t="s">
        <v>25</v>
      </c>
      <c r="L52" s="34" t="s">
        <v>26</v>
      </c>
      <c r="M52" s="9">
        <v>2.0000000000000001E-4</v>
      </c>
      <c r="N52" s="7">
        <v>0.83889999999999998</v>
      </c>
      <c r="O52" s="6" t="s">
        <v>35</v>
      </c>
      <c r="P52" s="2">
        <v>0.98929999999999996</v>
      </c>
      <c r="Q52" s="2">
        <v>0.31609999999999999</v>
      </c>
      <c r="R52" s="4">
        <v>2.8299999999999999E-2</v>
      </c>
      <c r="S52" s="14">
        <v>5.0000000000000001E-4</v>
      </c>
      <c r="T52" s="76"/>
      <c r="U52" s="76" t="s">
        <v>25</v>
      </c>
      <c r="V52" s="34" t="s">
        <v>26</v>
      </c>
      <c r="W52" s="8">
        <v>8.8999999999999999E-3</v>
      </c>
      <c r="X52" s="34">
        <v>0.68540000000000001</v>
      </c>
      <c r="Y52" s="6" t="s">
        <v>35</v>
      </c>
      <c r="Z52" s="2">
        <v>0.99819999999999998</v>
      </c>
      <c r="AA52" s="2">
        <v>0.75990000000000002</v>
      </c>
      <c r="AB52" s="2">
        <v>0.72909999999999997</v>
      </c>
      <c r="AC52" s="13">
        <v>0.01</v>
      </c>
      <c r="AD52" s="74"/>
    </row>
    <row r="53" spans="1:30">
      <c r="A53" s="78" t="s">
        <v>5</v>
      </c>
      <c r="B53" s="34" t="s">
        <v>6</v>
      </c>
      <c r="C53" s="171">
        <v>8.9999999999999998E-4</v>
      </c>
      <c r="D53" s="7">
        <v>0.79279999999999995</v>
      </c>
      <c r="E53" s="6">
        <v>0.64190000000000003</v>
      </c>
      <c r="F53" s="2">
        <v>6.9400000000000003E-2</v>
      </c>
      <c r="G53" s="4">
        <v>2.1600000000000001E-2</v>
      </c>
      <c r="H53" s="3">
        <v>3.5999999999999999E-3</v>
      </c>
      <c r="I53" s="168">
        <v>1E-3</v>
      </c>
      <c r="J53" s="75"/>
      <c r="K53" s="76" t="s">
        <v>5</v>
      </c>
      <c r="L53" s="34" t="s">
        <v>6</v>
      </c>
      <c r="M53" s="32">
        <v>1.04E-2</v>
      </c>
      <c r="N53" s="7">
        <v>0.67630000000000001</v>
      </c>
      <c r="O53" s="6">
        <v>0.98109999999999997</v>
      </c>
      <c r="P53" s="2">
        <v>0.67320000000000002</v>
      </c>
      <c r="Q53" s="2">
        <v>0.1147</v>
      </c>
      <c r="R53" s="2">
        <v>0.12640000000000001</v>
      </c>
      <c r="S53" s="31">
        <v>1.0699999999999999E-2</v>
      </c>
      <c r="T53" s="76"/>
      <c r="U53" s="76" t="s">
        <v>5</v>
      </c>
      <c r="V53" s="34" t="s">
        <v>6</v>
      </c>
      <c r="W53" s="8">
        <v>5.4999999999999997E-3</v>
      </c>
      <c r="X53" s="34">
        <v>0.71130000000000004</v>
      </c>
      <c r="Y53" s="6" t="s">
        <v>35</v>
      </c>
      <c r="Z53" s="2">
        <v>0.97619999999999996</v>
      </c>
      <c r="AA53" s="2">
        <v>0.13250000000000001</v>
      </c>
      <c r="AB53" s="2">
        <v>0.58169999999999999</v>
      </c>
      <c r="AC53" s="13">
        <v>8.5000000000000006E-3</v>
      </c>
      <c r="AD53" s="74"/>
    </row>
    <row r="54" spans="1:30">
      <c r="A54" s="78" t="s">
        <v>9</v>
      </c>
      <c r="B54" s="34" t="s">
        <v>10</v>
      </c>
      <c r="C54" s="8">
        <v>3.0000000000000001E-3</v>
      </c>
      <c r="D54" s="7">
        <v>0.74180000000000001</v>
      </c>
      <c r="E54" s="6">
        <v>0.97170000000000001</v>
      </c>
      <c r="F54" s="2">
        <v>0.84830000000000005</v>
      </c>
      <c r="G54" s="2">
        <v>0.1714</v>
      </c>
      <c r="H54" s="2">
        <v>6.9199999999999998E-2</v>
      </c>
      <c r="I54" s="13">
        <v>3.0000000000000001E-3</v>
      </c>
      <c r="J54" s="75"/>
      <c r="K54" s="76" t="s">
        <v>9</v>
      </c>
      <c r="L54" s="34" t="s">
        <v>10</v>
      </c>
      <c r="M54" s="6">
        <v>0.32179999999999997</v>
      </c>
      <c r="N54" s="7">
        <v>0.3538</v>
      </c>
      <c r="O54" s="6">
        <v>0.999</v>
      </c>
      <c r="P54" s="2">
        <v>0.90459999999999996</v>
      </c>
      <c r="Q54" s="2">
        <v>0.65839999999999999</v>
      </c>
      <c r="R54" s="2">
        <v>0.75139999999999996</v>
      </c>
      <c r="S54" s="7">
        <v>0.29299999999999998</v>
      </c>
      <c r="T54" s="76"/>
      <c r="U54" s="76" t="s">
        <v>9</v>
      </c>
      <c r="V54" s="34" t="s">
        <v>10</v>
      </c>
      <c r="W54" s="8">
        <v>7.1000000000000004E-3</v>
      </c>
      <c r="X54" s="34">
        <v>0.69769999999999999</v>
      </c>
      <c r="Y54" s="6" t="s">
        <v>35</v>
      </c>
      <c r="Z54" s="2">
        <v>0.96460000000000001</v>
      </c>
      <c r="AA54" s="4">
        <v>3.44E-2</v>
      </c>
      <c r="AB54" s="2">
        <v>0.1885</v>
      </c>
      <c r="AC54" s="31">
        <v>3.7699999999999997E-2</v>
      </c>
      <c r="AD54" s="74"/>
    </row>
    <row r="55" spans="1:30">
      <c r="A55" s="78" t="s">
        <v>11</v>
      </c>
      <c r="B55" s="34" t="s">
        <v>12</v>
      </c>
      <c r="C55" s="6">
        <v>6.5199999999999994E-2</v>
      </c>
      <c r="D55" s="7">
        <v>0.54069999999999996</v>
      </c>
      <c r="E55" s="6">
        <v>0.7702</v>
      </c>
      <c r="F55" s="2">
        <v>0.20619999999999999</v>
      </c>
      <c r="G55" s="2">
        <v>0.22789999999999999</v>
      </c>
      <c r="H55" s="2">
        <v>0.1447</v>
      </c>
      <c r="I55" s="7">
        <v>5.4199999999999998E-2</v>
      </c>
      <c r="J55" s="76"/>
      <c r="K55" s="76" t="s">
        <v>11</v>
      </c>
      <c r="L55" s="34" t="s">
        <v>12</v>
      </c>
      <c r="M55" s="6">
        <v>0.22309999999999999</v>
      </c>
      <c r="N55" s="7">
        <v>0.40620000000000001</v>
      </c>
      <c r="O55" s="6">
        <v>0.90029999999999999</v>
      </c>
      <c r="P55" s="2">
        <v>0.70930000000000004</v>
      </c>
      <c r="Q55" s="2">
        <v>0.66849999999999998</v>
      </c>
      <c r="R55" s="2">
        <v>0.42430000000000001</v>
      </c>
      <c r="S55" s="7">
        <v>0.1449</v>
      </c>
      <c r="T55" s="76"/>
      <c r="U55" s="76" t="s">
        <v>11</v>
      </c>
      <c r="V55" s="34" t="s">
        <v>12</v>
      </c>
      <c r="W55" s="8">
        <v>3.8E-3</v>
      </c>
      <c r="X55" s="34">
        <v>0.73</v>
      </c>
      <c r="Y55" s="6" t="s">
        <v>35</v>
      </c>
      <c r="Z55" s="2">
        <v>0.7248</v>
      </c>
      <c r="AA55" s="2">
        <v>0.22170000000000001</v>
      </c>
      <c r="AB55" s="2">
        <v>8.1000000000000003E-2</v>
      </c>
      <c r="AC55" s="13">
        <v>5.4999999999999997E-3</v>
      </c>
      <c r="AD55" s="74"/>
    </row>
    <row r="56" spans="1:30">
      <c r="A56" s="78" t="s">
        <v>13</v>
      </c>
      <c r="B56" s="34" t="s">
        <v>14</v>
      </c>
      <c r="C56" s="170">
        <v>2E-3</v>
      </c>
      <c r="D56" s="7">
        <v>0.76049999999999995</v>
      </c>
      <c r="E56" s="6">
        <v>0.61299999999999999</v>
      </c>
      <c r="F56" s="2">
        <v>9.1300000000000006E-2</v>
      </c>
      <c r="G56" s="4">
        <v>1.66E-2</v>
      </c>
      <c r="H56" s="3">
        <v>2.8E-3</v>
      </c>
      <c r="I56" s="167">
        <v>5.5999999999999999E-3</v>
      </c>
      <c r="J56" s="76"/>
      <c r="K56" s="76" t="s">
        <v>13</v>
      </c>
      <c r="L56" s="34" t="s">
        <v>14</v>
      </c>
      <c r="M56" s="32">
        <v>3.9800000000000002E-2</v>
      </c>
      <c r="N56" s="7">
        <v>0.58309999999999995</v>
      </c>
      <c r="O56" s="6" t="s">
        <v>35</v>
      </c>
      <c r="P56" s="2">
        <v>0.90510000000000002</v>
      </c>
      <c r="Q56" s="2">
        <v>0.30349999999999999</v>
      </c>
      <c r="R56" s="2">
        <v>0.1681</v>
      </c>
      <c r="S56" s="7">
        <v>7.7499999999999999E-2</v>
      </c>
      <c r="T56" s="76"/>
      <c r="U56" s="76" t="s">
        <v>13</v>
      </c>
      <c r="V56" s="34" t="s">
        <v>14</v>
      </c>
      <c r="W56" s="8">
        <v>8.3000000000000001E-3</v>
      </c>
      <c r="X56" s="34">
        <v>0.68959999999999999</v>
      </c>
      <c r="Y56" s="6">
        <v>0.99970000000000003</v>
      </c>
      <c r="Z56" s="2">
        <v>0.90239999999999998</v>
      </c>
      <c r="AA56" s="2">
        <v>0.1169</v>
      </c>
      <c r="AB56" s="2">
        <v>0.41920000000000002</v>
      </c>
      <c r="AC56" s="31">
        <v>1.0800000000000001E-2</v>
      </c>
      <c r="AD56" s="74"/>
    </row>
    <row r="57" spans="1:30">
      <c r="A57" s="78" t="s">
        <v>23</v>
      </c>
      <c r="B57" s="34" t="s">
        <v>24</v>
      </c>
      <c r="C57" s="6">
        <v>0.32979999999999998</v>
      </c>
      <c r="D57" s="7">
        <v>0.35</v>
      </c>
      <c r="E57" s="6">
        <v>0.99960000000000004</v>
      </c>
      <c r="F57" s="2">
        <v>0.84509999999999996</v>
      </c>
      <c r="G57" s="2">
        <v>0.76690000000000003</v>
      </c>
      <c r="H57" s="2">
        <v>0.39369999999999999</v>
      </c>
      <c r="I57" s="7">
        <v>0.4965</v>
      </c>
      <c r="J57" s="76"/>
      <c r="K57" s="76" t="s">
        <v>23</v>
      </c>
      <c r="L57" s="34" t="s">
        <v>24</v>
      </c>
      <c r="M57" s="6">
        <v>6.3E-2</v>
      </c>
      <c r="N57" s="7">
        <v>0.54379999999999995</v>
      </c>
      <c r="O57" s="6">
        <v>0.99060000000000004</v>
      </c>
      <c r="P57" s="2">
        <v>0.89059999999999995</v>
      </c>
      <c r="Q57" s="2">
        <v>0.52049999999999996</v>
      </c>
      <c r="R57" s="2">
        <v>0.19739999999999999</v>
      </c>
      <c r="S57" s="7">
        <v>6.88E-2</v>
      </c>
      <c r="T57" s="76"/>
      <c r="U57" s="76" t="s">
        <v>23</v>
      </c>
      <c r="V57" s="34" t="s">
        <v>24</v>
      </c>
      <c r="W57" s="9">
        <v>1E-4</v>
      </c>
      <c r="X57" s="34">
        <v>0.8528</v>
      </c>
      <c r="Y57" s="6">
        <v>0.88790000000000002</v>
      </c>
      <c r="Z57" s="2">
        <v>0.99229999999999996</v>
      </c>
      <c r="AA57" s="2">
        <v>0.33950000000000002</v>
      </c>
      <c r="AB57" s="2">
        <v>7.6100000000000001E-2</v>
      </c>
      <c r="AC57" s="14">
        <v>8.9999999999999998E-4</v>
      </c>
      <c r="AD57" s="74"/>
    </row>
    <row r="58" spans="1:30">
      <c r="A58" s="78" t="s">
        <v>3</v>
      </c>
      <c r="B58" s="34" t="s">
        <v>4</v>
      </c>
      <c r="C58" s="6">
        <v>5.6099999999999997E-2</v>
      </c>
      <c r="D58" s="7">
        <v>0.55420000000000003</v>
      </c>
      <c r="E58" s="6">
        <v>0.99299999999999999</v>
      </c>
      <c r="F58" s="2">
        <v>0.78790000000000004</v>
      </c>
      <c r="G58" s="2">
        <v>0.104</v>
      </c>
      <c r="H58" s="2">
        <v>0.1249</v>
      </c>
      <c r="I58" s="7">
        <v>0.97929999999999995</v>
      </c>
      <c r="J58" s="76"/>
      <c r="K58" s="76" t="s">
        <v>3</v>
      </c>
      <c r="L58" s="34" t="s">
        <v>4</v>
      </c>
      <c r="M58" s="32">
        <v>1.6799999999999999E-2</v>
      </c>
      <c r="N58" s="7">
        <v>0.64590000000000003</v>
      </c>
      <c r="O58" s="6" t="s">
        <v>35</v>
      </c>
      <c r="P58" s="2">
        <v>0.75700000000000001</v>
      </c>
      <c r="Q58" s="2">
        <v>5.3499999999999999E-2</v>
      </c>
      <c r="R58" s="2">
        <v>7.9500000000000001E-2</v>
      </c>
      <c r="S58" s="7">
        <v>0.98280000000000001</v>
      </c>
      <c r="T58" s="76"/>
      <c r="U58" s="76" t="s">
        <v>3</v>
      </c>
      <c r="V58" s="34" t="s">
        <v>4</v>
      </c>
      <c r="W58" s="6">
        <v>0.13930000000000001</v>
      </c>
      <c r="X58" s="34">
        <v>0.4637</v>
      </c>
      <c r="Y58" s="6">
        <v>0.99939999999999996</v>
      </c>
      <c r="Z58" s="2">
        <v>0.52580000000000005</v>
      </c>
      <c r="AA58" s="2">
        <v>0.4415</v>
      </c>
      <c r="AB58" s="2">
        <v>0.27539999999999998</v>
      </c>
      <c r="AC58" s="7" t="s">
        <v>35</v>
      </c>
      <c r="AD58" s="74"/>
    </row>
    <row r="59" spans="1:30">
      <c r="A59" s="78" t="s">
        <v>15</v>
      </c>
      <c r="B59" s="34" t="s">
        <v>16</v>
      </c>
      <c r="C59" s="10" t="s">
        <v>40</v>
      </c>
      <c r="D59" s="7">
        <v>0.96799999999999997</v>
      </c>
      <c r="E59" s="6">
        <v>0.66090000000000004</v>
      </c>
      <c r="F59" s="3">
        <v>5.4000000000000003E-3</v>
      </c>
      <c r="G59" s="5" t="s">
        <v>40</v>
      </c>
      <c r="H59" s="5" t="s">
        <v>40</v>
      </c>
      <c r="I59" s="15" t="s">
        <v>40</v>
      </c>
      <c r="J59" s="76"/>
      <c r="K59" s="76" t="s">
        <v>15</v>
      </c>
      <c r="L59" s="34" t="s">
        <v>16</v>
      </c>
      <c r="M59" s="8">
        <v>1.4E-3</v>
      </c>
      <c r="N59" s="7">
        <v>0.77569999999999995</v>
      </c>
      <c r="O59" s="6">
        <v>0.9909</v>
      </c>
      <c r="P59" s="2">
        <v>0.63039999999999996</v>
      </c>
      <c r="Q59" s="2">
        <v>8.1199999999999994E-2</v>
      </c>
      <c r="R59" s="2">
        <v>5.9400000000000001E-2</v>
      </c>
      <c r="S59" s="13">
        <v>1.4E-3</v>
      </c>
      <c r="T59" s="76"/>
      <c r="U59" s="76" t="s">
        <v>15</v>
      </c>
      <c r="V59" s="34" t="s">
        <v>16</v>
      </c>
      <c r="W59" s="6">
        <v>7.5499999999999998E-2</v>
      </c>
      <c r="X59" s="34">
        <v>0.52710000000000001</v>
      </c>
      <c r="Y59" s="6" t="s">
        <v>35</v>
      </c>
      <c r="Z59" s="2">
        <v>0.96579999999999999</v>
      </c>
      <c r="AA59" s="2">
        <v>0.65329999999999999</v>
      </c>
      <c r="AB59" s="2">
        <v>0.7026</v>
      </c>
      <c r="AC59" s="7">
        <v>6.83E-2</v>
      </c>
      <c r="AD59" s="74"/>
    </row>
    <row r="60" spans="1:30">
      <c r="A60" s="78" t="s">
        <v>17</v>
      </c>
      <c r="B60" s="34" t="s">
        <v>18</v>
      </c>
      <c r="C60" s="6">
        <v>0.98029999999999995</v>
      </c>
      <c r="D60" s="7">
        <v>5.4109999999999998E-2</v>
      </c>
      <c r="E60" s="6">
        <v>0.99909999999999999</v>
      </c>
      <c r="F60" s="2">
        <v>0.99980000000000002</v>
      </c>
      <c r="G60" s="2">
        <v>0.99890000000000001</v>
      </c>
      <c r="H60" s="2" t="s">
        <v>35</v>
      </c>
      <c r="I60" s="7">
        <v>0.99409999999999998</v>
      </c>
      <c r="J60" s="76"/>
      <c r="K60" s="76" t="s">
        <v>17</v>
      </c>
      <c r="L60" s="34" t="s">
        <v>18</v>
      </c>
      <c r="M60" s="6">
        <v>0.43009999999999998</v>
      </c>
      <c r="N60" s="7">
        <v>0.30570000000000003</v>
      </c>
      <c r="O60" s="6">
        <v>0.99619999999999997</v>
      </c>
      <c r="P60" s="2">
        <v>0.82809999999999995</v>
      </c>
      <c r="Q60" s="2">
        <v>0.79500000000000004</v>
      </c>
      <c r="R60" s="2">
        <v>0.42480000000000001</v>
      </c>
      <c r="S60" s="7">
        <v>0.99950000000000006</v>
      </c>
      <c r="T60" s="76"/>
      <c r="U60" s="76" t="s">
        <v>17</v>
      </c>
      <c r="V60" s="34" t="s">
        <v>18</v>
      </c>
      <c r="W60" s="6">
        <v>0.60040000000000004</v>
      </c>
      <c r="X60" s="34">
        <v>0.23860000000000001</v>
      </c>
      <c r="Y60" s="6" t="s">
        <v>35</v>
      </c>
      <c r="Z60" s="2" t="s">
        <v>35</v>
      </c>
      <c r="AA60" s="2" t="s">
        <v>35</v>
      </c>
      <c r="AB60" s="2">
        <v>0.99829999999999997</v>
      </c>
      <c r="AC60" s="7">
        <v>0.748</v>
      </c>
      <c r="AD60" s="74"/>
    </row>
    <row r="61" spans="1:30">
      <c r="A61" s="78" t="s">
        <v>19</v>
      </c>
      <c r="B61" s="34" t="s">
        <v>20</v>
      </c>
      <c r="C61" s="6">
        <v>0.20019999999999999</v>
      </c>
      <c r="D61" s="7">
        <v>0.42020000000000002</v>
      </c>
      <c r="E61" s="6">
        <v>0.99970000000000003</v>
      </c>
      <c r="F61" s="2">
        <v>0.9667</v>
      </c>
      <c r="G61" s="2">
        <v>0.65039999999999998</v>
      </c>
      <c r="H61" s="2">
        <v>0.36470000000000002</v>
      </c>
      <c r="I61" s="7">
        <v>0.2959</v>
      </c>
      <c r="J61" s="76"/>
      <c r="K61" s="76" t="s">
        <v>19</v>
      </c>
      <c r="L61" s="34" t="s">
        <v>20</v>
      </c>
      <c r="M61" s="32">
        <v>2.8799999999999999E-2</v>
      </c>
      <c r="N61" s="7">
        <v>0.60799999999999998</v>
      </c>
      <c r="O61" s="6" t="s">
        <v>35</v>
      </c>
      <c r="P61" s="2">
        <v>0.95389999999999997</v>
      </c>
      <c r="Q61" s="2">
        <v>0.39929999999999999</v>
      </c>
      <c r="R61" s="2">
        <v>0.14460000000000001</v>
      </c>
      <c r="S61" s="7">
        <v>6.1400000000000003E-2</v>
      </c>
      <c r="T61" s="76"/>
      <c r="U61" s="76" t="s">
        <v>19</v>
      </c>
      <c r="V61" s="34" t="s">
        <v>20</v>
      </c>
      <c r="W61" s="10" t="s">
        <v>40</v>
      </c>
      <c r="X61" s="34">
        <v>0.97209999999999996</v>
      </c>
      <c r="Y61" s="6">
        <v>0.99009999999999998</v>
      </c>
      <c r="Z61" s="3">
        <v>8.3999999999999995E-3</v>
      </c>
      <c r="AA61" s="5" t="s">
        <v>40</v>
      </c>
      <c r="AB61" s="5" t="s">
        <v>40</v>
      </c>
      <c r="AC61" s="15" t="s">
        <v>40</v>
      </c>
      <c r="AD61" s="74"/>
    </row>
    <row r="62" spans="1:30" ht="16" thickBot="1">
      <c r="A62" s="78" t="s">
        <v>21</v>
      </c>
      <c r="B62" s="34" t="s">
        <v>22</v>
      </c>
      <c r="C62" s="11">
        <v>0.32990000000000003</v>
      </c>
      <c r="D62" s="12">
        <v>0.34989999999999999</v>
      </c>
      <c r="E62" s="16">
        <v>0.99819999999999998</v>
      </c>
      <c r="F62" s="17">
        <v>0.99639999999999995</v>
      </c>
      <c r="G62" s="17">
        <v>0.99860000000000004</v>
      </c>
      <c r="H62" s="17">
        <v>0.70440000000000003</v>
      </c>
      <c r="I62" s="18">
        <v>0.84209999999999996</v>
      </c>
      <c r="J62" s="37"/>
      <c r="K62" s="37" t="s">
        <v>21</v>
      </c>
      <c r="L62" s="26" t="s">
        <v>22</v>
      </c>
      <c r="M62" s="11">
        <v>0.15029999999999999</v>
      </c>
      <c r="N62" s="12">
        <v>0.45500000000000002</v>
      </c>
      <c r="O62" s="16">
        <v>0.97009999999999996</v>
      </c>
      <c r="P62" s="17">
        <v>0.98919999999999997</v>
      </c>
      <c r="Q62" s="17" t="s">
        <v>35</v>
      </c>
      <c r="R62" s="17">
        <v>0.87490000000000001</v>
      </c>
      <c r="S62" s="18">
        <v>0.4803</v>
      </c>
      <c r="T62" s="37"/>
      <c r="U62" s="37" t="s">
        <v>21</v>
      </c>
      <c r="V62" s="26" t="s">
        <v>22</v>
      </c>
      <c r="W62" s="11">
        <v>0.55569999999999997</v>
      </c>
      <c r="X62" s="35">
        <v>0.25569999999999998</v>
      </c>
      <c r="Y62" s="16" t="s">
        <v>35</v>
      </c>
      <c r="Z62" s="17">
        <v>0.97570000000000001</v>
      </c>
      <c r="AA62" s="17">
        <v>0.99880000000000002</v>
      </c>
      <c r="AB62" s="17">
        <v>0.97709999999999997</v>
      </c>
      <c r="AC62" s="18">
        <v>0.9274</v>
      </c>
      <c r="AD62" s="74"/>
    </row>
    <row r="63" spans="1:30">
      <c r="A63" s="36"/>
      <c r="B63" s="201"/>
      <c r="C63" s="200" t="s">
        <v>99</v>
      </c>
      <c r="D63" s="37"/>
      <c r="E63" s="37"/>
      <c r="F63" s="37"/>
      <c r="G63" s="37"/>
      <c r="H63" s="37"/>
      <c r="I63" s="37" t="s">
        <v>97</v>
      </c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74"/>
    </row>
    <row r="64" spans="1:30">
      <c r="A64" s="36"/>
      <c r="B64" s="37"/>
      <c r="C64" s="37" t="s">
        <v>100</v>
      </c>
      <c r="D64" s="37"/>
      <c r="E64" s="37"/>
      <c r="F64" s="37"/>
      <c r="G64" s="37"/>
      <c r="H64" s="37"/>
      <c r="I64" s="37" t="s">
        <v>98</v>
      </c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74"/>
    </row>
    <row r="65" spans="1:30" ht="16" thickBot="1">
      <c r="A65" s="38"/>
      <c r="B65" s="39"/>
      <c r="C65" s="39">
        <f>4/6*100</f>
        <v>66.666666666666657</v>
      </c>
      <c r="D65" s="39" t="s">
        <v>149</v>
      </c>
      <c r="E65" s="39"/>
      <c r="F65" s="39"/>
      <c r="G65" s="39"/>
      <c r="H65" s="39"/>
      <c r="I65" s="39">
        <f>4/15*100</f>
        <v>26.666666666666668</v>
      </c>
      <c r="J65" s="39" t="s">
        <v>149</v>
      </c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83"/>
    </row>
    <row r="66" spans="1:30" ht="16" thickBot="1">
      <c r="C66" s="37"/>
      <c r="J66" s="37"/>
      <c r="T66" s="37"/>
    </row>
    <row r="67" spans="1:30">
      <c r="A67" s="208" t="s">
        <v>156</v>
      </c>
      <c r="B67" s="62"/>
      <c r="C67" s="62"/>
      <c r="D67" s="62"/>
      <c r="E67" s="62"/>
      <c r="F67" s="211" t="s">
        <v>158</v>
      </c>
      <c r="G67" s="62"/>
      <c r="H67" s="62"/>
      <c r="I67" s="62"/>
      <c r="J67" s="62"/>
      <c r="K67" s="209" t="s">
        <v>153</v>
      </c>
      <c r="L67" s="62"/>
      <c r="M67" s="62"/>
      <c r="N67" s="62"/>
      <c r="O67" s="62"/>
      <c r="P67" s="203" t="s">
        <v>36</v>
      </c>
      <c r="Q67" s="204" t="s">
        <v>37</v>
      </c>
      <c r="R67" s="205" t="s">
        <v>38</v>
      </c>
      <c r="S67" s="206" t="s">
        <v>39</v>
      </c>
      <c r="T67" s="68"/>
    </row>
    <row r="68" spans="1:30" ht="16" thickBot="1">
      <c r="A68" s="36" t="s">
        <v>0</v>
      </c>
      <c r="B68" s="37"/>
      <c r="C68" s="37"/>
      <c r="D68" s="37"/>
      <c r="E68" s="37"/>
      <c r="F68" s="37"/>
      <c r="G68" s="37"/>
      <c r="H68" s="37"/>
      <c r="I68" s="37"/>
      <c r="J68" s="37"/>
      <c r="K68" s="37" t="s">
        <v>0</v>
      </c>
      <c r="L68" s="37"/>
      <c r="M68" s="37"/>
      <c r="N68" s="37"/>
      <c r="O68" s="37"/>
      <c r="P68" s="37"/>
      <c r="Q68" s="37"/>
      <c r="R68" s="37"/>
      <c r="S68" s="37"/>
      <c r="T68" s="74"/>
    </row>
    <row r="69" spans="1:30" ht="16" thickBot="1">
      <c r="A69" s="36"/>
      <c r="B69" s="37"/>
      <c r="C69" s="37"/>
      <c r="D69" s="37"/>
      <c r="E69" s="213" t="s">
        <v>34</v>
      </c>
      <c r="F69" s="214"/>
      <c r="G69" s="214"/>
      <c r="H69" s="214"/>
      <c r="I69" s="215"/>
      <c r="J69" s="37"/>
      <c r="K69" s="37"/>
      <c r="L69" s="37"/>
      <c r="M69" s="37"/>
      <c r="N69" s="37"/>
      <c r="O69" s="213" t="s">
        <v>34</v>
      </c>
      <c r="P69" s="214"/>
      <c r="Q69" s="214"/>
      <c r="R69" s="214"/>
      <c r="S69" s="215"/>
      <c r="T69" s="74"/>
    </row>
    <row r="70" spans="1:30">
      <c r="A70" s="36"/>
      <c r="B70" s="37"/>
      <c r="C70" s="29" t="s">
        <v>27</v>
      </c>
      <c r="D70" s="30" t="s">
        <v>28</v>
      </c>
      <c r="E70" s="27" t="s">
        <v>29</v>
      </c>
      <c r="F70" s="25" t="s">
        <v>30</v>
      </c>
      <c r="G70" s="25" t="s">
        <v>31</v>
      </c>
      <c r="H70" s="25" t="s">
        <v>32</v>
      </c>
      <c r="I70" s="28" t="s">
        <v>33</v>
      </c>
      <c r="J70" s="37"/>
      <c r="K70" s="37"/>
      <c r="L70" s="37"/>
      <c r="M70" s="29" t="s">
        <v>27</v>
      </c>
      <c r="N70" s="30" t="s">
        <v>28</v>
      </c>
      <c r="O70" s="27" t="s">
        <v>29</v>
      </c>
      <c r="P70" s="25" t="s">
        <v>30</v>
      </c>
      <c r="Q70" s="25" t="s">
        <v>31</v>
      </c>
      <c r="R70" s="25" t="s">
        <v>32</v>
      </c>
      <c r="S70" s="28" t="s">
        <v>33</v>
      </c>
      <c r="T70" s="74"/>
    </row>
    <row r="71" spans="1:30">
      <c r="A71" s="78" t="s">
        <v>7</v>
      </c>
      <c r="B71" s="34" t="s">
        <v>8</v>
      </c>
      <c r="C71" s="175">
        <v>2.0000000000000001E-4</v>
      </c>
      <c r="D71" s="20">
        <v>0.83699999999999997</v>
      </c>
      <c r="E71" s="21" t="s">
        <v>35</v>
      </c>
      <c r="F71" s="22">
        <v>0.70120000000000005</v>
      </c>
      <c r="G71" s="22">
        <v>0.17100000000000001</v>
      </c>
      <c r="H71" s="172">
        <v>4.4000000000000003E-3</v>
      </c>
      <c r="I71" s="173">
        <v>5.9999999999999995E-4</v>
      </c>
      <c r="J71" s="75"/>
      <c r="K71" s="76" t="s">
        <v>7</v>
      </c>
      <c r="L71" s="34" t="s">
        <v>8</v>
      </c>
      <c r="M71" s="10" t="s">
        <v>40</v>
      </c>
      <c r="N71" s="7">
        <v>0.87639999999999996</v>
      </c>
      <c r="O71" s="6" t="s">
        <v>35</v>
      </c>
      <c r="P71" s="2">
        <v>0.88100000000000001</v>
      </c>
      <c r="Q71" s="4">
        <v>4.6199999999999998E-2</v>
      </c>
      <c r="R71" s="1">
        <v>1E-3</v>
      </c>
      <c r="S71" s="14">
        <v>2.9999999999999997E-4</v>
      </c>
      <c r="T71" s="207"/>
    </row>
    <row r="72" spans="1:30">
      <c r="A72" s="78" t="s">
        <v>1</v>
      </c>
      <c r="B72" s="34" t="s">
        <v>2</v>
      </c>
      <c r="C72" s="6">
        <v>0.66469999999999996</v>
      </c>
      <c r="D72" s="7">
        <v>0.21410000000000001</v>
      </c>
      <c r="E72" s="6">
        <v>0.99860000000000004</v>
      </c>
      <c r="F72" s="2">
        <v>0.98509999999999998</v>
      </c>
      <c r="G72" s="2">
        <v>0.7742</v>
      </c>
      <c r="H72" s="2">
        <v>0.83720000000000006</v>
      </c>
      <c r="I72" s="7">
        <v>0.71240000000000003</v>
      </c>
      <c r="J72" s="75"/>
      <c r="K72" s="76" t="s">
        <v>1</v>
      </c>
      <c r="L72" s="34" t="s">
        <v>2</v>
      </c>
      <c r="M72" s="6">
        <v>0.6099</v>
      </c>
      <c r="N72" s="7">
        <v>0.23499999999999999</v>
      </c>
      <c r="O72" s="6" t="s">
        <v>35</v>
      </c>
      <c r="P72" s="2">
        <v>0.99129999999999996</v>
      </c>
      <c r="Q72" s="2">
        <v>0.92749999999999999</v>
      </c>
      <c r="R72" s="2">
        <v>0.92420000000000002</v>
      </c>
      <c r="S72" s="7">
        <v>0.6895</v>
      </c>
      <c r="T72" s="207"/>
    </row>
    <row r="73" spans="1:30">
      <c r="A73" s="78" t="s">
        <v>25</v>
      </c>
      <c r="B73" s="34" t="s">
        <v>26</v>
      </c>
      <c r="C73" s="164">
        <v>2.3999999999999998E-3</v>
      </c>
      <c r="D73" s="7">
        <v>0.75249999999999995</v>
      </c>
      <c r="E73" s="6">
        <v>0.82779999999999998</v>
      </c>
      <c r="F73" s="2">
        <v>0.76839999999999997</v>
      </c>
      <c r="G73" s="2">
        <v>0.84450000000000003</v>
      </c>
      <c r="H73" s="153">
        <v>2.3E-2</v>
      </c>
      <c r="I73" s="155">
        <v>3.0999999999999999E-3</v>
      </c>
      <c r="J73" s="75"/>
      <c r="K73" s="76" t="s">
        <v>25</v>
      </c>
      <c r="L73" s="34" t="s">
        <v>26</v>
      </c>
      <c r="M73" s="9">
        <v>2.0000000000000001E-4</v>
      </c>
      <c r="N73" s="7">
        <v>0.83889999999999998</v>
      </c>
      <c r="O73" s="6" t="s">
        <v>35</v>
      </c>
      <c r="P73" s="2">
        <v>0.98929999999999996</v>
      </c>
      <c r="Q73" s="2">
        <v>0.31609999999999999</v>
      </c>
      <c r="R73" s="4">
        <v>2.8299999999999999E-2</v>
      </c>
      <c r="S73" s="14">
        <v>5.0000000000000001E-4</v>
      </c>
      <c r="T73" s="207"/>
    </row>
    <row r="74" spans="1:30">
      <c r="A74" s="78" t="s">
        <v>5</v>
      </c>
      <c r="B74" s="34" t="s">
        <v>6</v>
      </c>
      <c r="C74" s="159">
        <v>8.9999999999999998E-4</v>
      </c>
      <c r="D74" s="7">
        <v>0.79279999999999995</v>
      </c>
      <c r="E74" s="6">
        <v>0.64190000000000003</v>
      </c>
      <c r="F74" s="2">
        <v>6.9400000000000003E-2</v>
      </c>
      <c r="G74" s="4">
        <v>2.1600000000000001E-2</v>
      </c>
      <c r="H74" s="3">
        <v>3.5999999999999999E-3</v>
      </c>
      <c r="I74" s="174">
        <v>1E-3</v>
      </c>
      <c r="J74" s="75"/>
      <c r="K74" s="76" t="s">
        <v>5</v>
      </c>
      <c r="L74" s="34" t="s">
        <v>6</v>
      </c>
      <c r="M74" s="32">
        <v>1.04E-2</v>
      </c>
      <c r="N74" s="7">
        <v>0.67630000000000001</v>
      </c>
      <c r="O74" s="6">
        <v>0.98109999999999997</v>
      </c>
      <c r="P74" s="2">
        <v>0.67320000000000002</v>
      </c>
      <c r="Q74" s="2">
        <v>0.1147</v>
      </c>
      <c r="R74" s="2">
        <v>0.12640000000000001</v>
      </c>
      <c r="S74" s="31">
        <v>1.0699999999999999E-2</v>
      </c>
      <c r="T74" s="207"/>
    </row>
    <row r="75" spans="1:30">
      <c r="A75" s="78" t="s">
        <v>9</v>
      </c>
      <c r="B75" s="34" t="s">
        <v>10</v>
      </c>
      <c r="C75" s="8">
        <v>3.0000000000000001E-3</v>
      </c>
      <c r="D75" s="7">
        <v>0.74180000000000001</v>
      </c>
      <c r="E75" s="6">
        <v>0.97170000000000001</v>
      </c>
      <c r="F75" s="2">
        <v>0.84830000000000005</v>
      </c>
      <c r="G75" s="2">
        <v>0.1714</v>
      </c>
      <c r="H75" s="2">
        <v>6.9199999999999998E-2</v>
      </c>
      <c r="I75" s="13">
        <v>3.0000000000000001E-3</v>
      </c>
      <c r="J75" s="75"/>
      <c r="K75" s="76" t="s">
        <v>9</v>
      </c>
      <c r="L75" s="34" t="s">
        <v>10</v>
      </c>
      <c r="M75" s="6">
        <v>0.32179999999999997</v>
      </c>
      <c r="N75" s="7">
        <v>0.3538</v>
      </c>
      <c r="O75" s="6">
        <v>0.999</v>
      </c>
      <c r="P75" s="2">
        <v>0.90459999999999996</v>
      </c>
      <c r="Q75" s="2">
        <v>0.65839999999999999</v>
      </c>
      <c r="R75" s="2">
        <v>0.75139999999999996</v>
      </c>
      <c r="S75" s="7">
        <v>0.29299999999999998</v>
      </c>
      <c r="T75" s="207"/>
    </row>
    <row r="76" spans="1:30">
      <c r="A76" s="78" t="s">
        <v>11</v>
      </c>
      <c r="B76" s="34" t="s">
        <v>12</v>
      </c>
      <c r="C76" s="6">
        <v>6.5199999999999994E-2</v>
      </c>
      <c r="D76" s="7">
        <v>0.54069999999999996</v>
      </c>
      <c r="E76" s="6">
        <v>0.7702</v>
      </c>
      <c r="F76" s="2">
        <v>0.20619999999999999</v>
      </c>
      <c r="G76" s="2">
        <v>0.22789999999999999</v>
      </c>
      <c r="H76" s="2">
        <v>0.1447</v>
      </c>
      <c r="I76" s="7">
        <v>5.4199999999999998E-2</v>
      </c>
      <c r="J76" s="76"/>
      <c r="K76" s="76" t="s">
        <v>11</v>
      </c>
      <c r="L76" s="34" t="s">
        <v>12</v>
      </c>
      <c r="M76" s="6">
        <v>0.22309999999999999</v>
      </c>
      <c r="N76" s="7">
        <v>0.40620000000000001</v>
      </c>
      <c r="O76" s="6">
        <v>0.90029999999999999</v>
      </c>
      <c r="P76" s="2">
        <v>0.70930000000000004</v>
      </c>
      <c r="Q76" s="2">
        <v>0.66849999999999998</v>
      </c>
      <c r="R76" s="2">
        <v>0.42430000000000001</v>
      </c>
      <c r="S76" s="7">
        <v>0.1449</v>
      </c>
      <c r="T76" s="207"/>
    </row>
    <row r="77" spans="1:30">
      <c r="A77" s="78" t="s">
        <v>13</v>
      </c>
      <c r="B77" s="34" t="s">
        <v>14</v>
      </c>
      <c r="C77" s="164">
        <v>2E-3</v>
      </c>
      <c r="D77" s="7">
        <v>0.76049999999999995</v>
      </c>
      <c r="E77" s="6">
        <v>0.61299999999999999</v>
      </c>
      <c r="F77" s="2">
        <v>9.1300000000000006E-2</v>
      </c>
      <c r="G77" s="4">
        <v>1.66E-2</v>
      </c>
      <c r="H77" s="3">
        <v>2.8E-3</v>
      </c>
      <c r="I77" s="13">
        <v>5.5999999999999999E-3</v>
      </c>
      <c r="J77" s="76"/>
      <c r="K77" s="76" t="s">
        <v>13</v>
      </c>
      <c r="L77" s="34" t="s">
        <v>14</v>
      </c>
      <c r="M77" s="32">
        <v>3.9800000000000002E-2</v>
      </c>
      <c r="N77" s="7">
        <v>0.58309999999999995</v>
      </c>
      <c r="O77" s="6" t="s">
        <v>35</v>
      </c>
      <c r="P77" s="2">
        <v>0.90510000000000002</v>
      </c>
      <c r="Q77" s="2">
        <v>0.30349999999999999</v>
      </c>
      <c r="R77" s="2">
        <v>0.1681</v>
      </c>
      <c r="S77" s="7">
        <v>7.7499999999999999E-2</v>
      </c>
      <c r="T77" s="207"/>
    </row>
    <row r="78" spans="1:30">
      <c r="A78" s="78" t="s">
        <v>23</v>
      </c>
      <c r="B78" s="34" t="s">
        <v>24</v>
      </c>
      <c r="C78" s="6">
        <v>0.32979999999999998</v>
      </c>
      <c r="D78" s="7">
        <v>0.35</v>
      </c>
      <c r="E78" s="6">
        <v>0.99960000000000004</v>
      </c>
      <c r="F78" s="2">
        <v>0.84509999999999996</v>
      </c>
      <c r="G78" s="2">
        <v>0.76690000000000003</v>
      </c>
      <c r="H78" s="2">
        <v>0.39369999999999999</v>
      </c>
      <c r="I78" s="7">
        <v>0.4965</v>
      </c>
      <c r="J78" s="76"/>
      <c r="K78" s="76" t="s">
        <v>23</v>
      </c>
      <c r="L78" s="34" t="s">
        <v>24</v>
      </c>
      <c r="M78" s="6">
        <v>6.3E-2</v>
      </c>
      <c r="N78" s="7">
        <v>0.54379999999999995</v>
      </c>
      <c r="O78" s="6">
        <v>0.99060000000000004</v>
      </c>
      <c r="P78" s="2">
        <v>0.89059999999999995</v>
      </c>
      <c r="Q78" s="2">
        <v>0.52049999999999996</v>
      </c>
      <c r="R78" s="2">
        <v>0.19739999999999999</v>
      </c>
      <c r="S78" s="7">
        <v>6.88E-2</v>
      </c>
      <c r="T78" s="207"/>
    </row>
    <row r="79" spans="1:30">
      <c r="A79" s="78" t="s">
        <v>3</v>
      </c>
      <c r="B79" s="34" t="s">
        <v>4</v>
      </c>
      <c r="C79" s="6">
        <v>5.6099999999999997E-2</v>
      </c>
      <c r="D79" s="7">
        <v>0.55420000000000003</v>
      </c>
      <c r="E79" s="6">
        <v>0.99299999999999999</v>
      </c>
      <c r="F79" s="2">
        <v>0.78790000000000004</v>
      </c>
      <c r="G79" s="2">
        <v>0.104</v>
      </c>
      <c r="H79" s="2">
        <v>0.1249</v>
      </c>
      <c r="I79" s="7">
        <v>0.97929999999999995</v>
      </c>
      <c r="J79" s="76"/>
      <c r="K79" s="76" t="s">
        <v>3</v>
      </c>
      <c r="L79" s="34" t="s">
        <v>4</v>
      </c>
      <c r="M79" s="32">
        <v>1.6799999999999999E-2</v>
      </c>
      <c r="N79" s="7">
        <v>0.64590000000000003</v>
      </c>
      <c r="O79" s="6" t="s">
        <v>35</v>
      </c>
      <c r="P79" s="2">
        <v>0.75700000000000001</v>
      </c>
      <c r="Q79" s="2">
        <v>5.3499999999999999E-2</v>
      </c>
      <c r="R79" s="2">
        <v>7.9500000000000001E-2</v>
      </c>
      <c r="S79" s="7">
        <v>0.98280000000000001</v>
      </c>
      <c r="T79" s="207"/>
    </row>
    <row r="80" spans="1:30">
      <c r="A80" s="78" t="s">
        <v>15</v>
      </c>
      <c r="B80" s="34" t="s">
        <v>16</v>
      </c>
      <c r="C80" s="157" t="s">
        <v>40</v>
      </c>
      <c r="D80" s="7">
        <v>0.96799999999999997</v>
      </c>
      <c r="E80" s="6">
        <v>0.66090000000000004</v>
      </c>
      <c r="F80" s="3">
        <v>5.4000000000000003E-3</v>
      </c>
      <c r="G80" s="5" t="s">
        <v>40</v>
      </c>
      <c r="H80" s="5" t="s">
        <v>40</v>
      </c>
      <c r="I80" s="149" t="s">
        <v>40</v>
      </c>
      <c r="J80" s="76"/>
      <c r="K80" s="76" t="s">
        <v>15</v>
      </c>
      <c r="L80" s="34" t="s">
        <v>16</v>
      </c>
      <c r="M80" s="8">
        <v>1.4E-3</v>
      </c>
      <c r="N80" s="7">
        <v>0.77569999999999995</v>
      </c>
      <c r="O80" s="6">
        <v>0.9909</v>
      </c>
      <c r="P80" s="2">
        <v>0.63039999999999996</v>
      </c>
      <c r="Q80" s="2">
        <v>8.1199999999999994E-2</v>
      </c>
      <c r="R80" s="2">
        <v>5.9400000000000001E-2</v>
      </c>
      <c r="S80" s="13">
        <v>1.4E-3</v>
      </c>
      <c r="T80" s="207"/>
    </row>
    <row r="81" spans="1:20">
      <c r="A81" s="78" t="s">
        <v>17</v>
      </c>
      <c r="B81" s="34" t="s">
        <v>18</v>
      </c>
      <c r="C81" s="6">
        <v>0.98029999999999995</v>
      </c>
      <c r="D81" s="7">
        <v>5.4109999999999998E-2</v>
      </c>
      <c r="E81" s="6">
        <v>0.99909999999999999</v>
      </c>
      <c r="F81" s="2">
        <v>0.99980000000000002</v>
      </c>
      <c r="G81" s="2">
        <v>0.99890000000000001</v>
      </c>
      <c r="H81" s="2" t="s">
        <v>35</v>
      </c>
      <c r="I81" s="7">
        <v>0.99409999999999998</v>
      </c>
      <c r="J81" s="76"/>
      <c r="K81" s="76" t="s">
        <v>17</v>
      </c>
      <c r="L81" s="34" t="s">
        <v>18</v>
      </c>
      <c r="M81" s="6">
        <v>0.43009999999999998</v>
      </c>
      <c r="N81" s="7">
        <v>0.30570000000000003</v>
      </c>
      <c r="O81" s="6">
        <v>0.99619999999999997</v>
      </c>
      <c r="P81" s="2">
        <v>0.82809999999999995</v>
      </c>
      <c r="Q81" s="2">
        <v>0.79500000000000004</v>
      </c>
      <c r="R81" s="2">
        <v>0.42480000000000001</v>
      </c>
      <c r="S81" s="7">
        <v>0.99950000000000006</v>
      </c>
      <c r="T81" s="207"/>
    </row>
    <row r="82" spans="1:20">
      <c r="A82" s="78" t="s">
        <v>19</v>
      </c>
      <c r="B82" s="34" t="s">
        <v>20</v>
      </c>
      <c r="C82" s="6">
        <v>0.20019999999999999</v>
      </c>
      <c r="D82" s="7">
        <v>0.42020000000000002</v>
      </c>
      <c r="E82" s="6">
        <v>0.99970000000000003</v>
      </c>
      <c r="F82" s="2">
        <v>0.9667</v>
      </c>
      <c r="G82" s="2">
        <v>0.65039999999999998</v>
      </c>
      <c r="H82" s="2">
        <v>0.36470000000000002</v>
      </c>
      <c r="I82" s="7">
        <v>0.2959</v>
      </c>
      <c r="J82" s="76"/>
      <c r="K82" s="76" t="s">
        <v>19</v>
      </c>
      <c r="L82" s="34" t="s">
        <v>20</v>
      </c>
      <c r="M82" s="32">
        <v>2.8799999999999999E-2</v>
      </c>
      <c r="N82" s="7">
        <v>0.60799999999999998</v>
      </c>
      <c r="O82" s="6" t="s">
        <v>35</v>
      </c>
      <c r="P82" s="2">
        <v>0.95389999999999997</v>
      </c>
      <c r="Q82" s="2">
        <v>0.39929999999999999</v>
      </c>
      <c r="R82" s="2">
        <v>0.14460000000000001</v>
      </c>
      <c r="S82" s="7">
        <v>6.1400000000000003E-2</v>
      </c>
      <c r="T82" s="207"/>
    </row>
    <row r="83" spans="1:20" ht="16" thickBot="1">
      <c r="A83" s="78" t="s">
        <v>21</v>
      </c>
      <c r="B83" s="34" t="s">
        <v>22</v>
      </c>
      <c r="C83" s="11">
        <v>0.32990000000000003</v>
      </c>
      <c r="D83" s="12">
        <v>0.34989999999999999</v>
      </c>
      <c r="E83" s="16">
        <v>0.99819999999999998</v>
      </c>
      <c r="F83" s="17">
        <v>0.99639999999999995</v>
      </c>
      <c r="G83" s="17">
        <v>0.99860000000000004</v>
      </c>
      <c r="H83" s="17">
        <v>0.70440000000000003</v>
      </c>
      <c r="I83" s="18">
        <v>0.84209999999999996</v>
      </c>
      <c r="J83" s="37"/>
      <c r="K83" s="37" t="s">
        <v>21</v>
      </c>
      <c r="L83" s="26" t="s">
        <v>22</v>
      </c>
      <c r="M83" s="11">
        <v>0.15029999999999999</v>
      </c>
      <c r="N83" s="12">
        <v>0.45500000000000002</v>
      </c>
      <c r="O83" s="16">
        <v>0.97009999999999996</v>
      </c>
      <c r="P83" s="17">
        <v>0.98919999999999997</v>
      </c>
      <c r="Q83" s="17" t="s">
        <v>35</v>
      </c>
      <c r="R83" s="17">
        <v>0.87490000000000001</v>
      </c>
      <c r="S83" s="18">
        <v>0.4803</v>
      </c>
      <c r="T83" s="207"/>
    </row>
    <row r="84" spans="1:20">
      <c r="A84" s="36"/>
      <c r="B84" s="37"/>
      <c r="C84" s="202" t="s">
        <v>99</v>
      </c>
      <c r="D84" s="37"/>
      <c r="E84" s="37"/>
      <c r="F84" s="37"/>
      <c r="G84" s="37"/>
      <c r="H84" s="37"/>
      <c r="I84" s="37" t="s">
        <v>97</v>
      </c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74"/>
    </row>
    <row r="85" spans="1:20">
      <c r="A85" s="36"/>
      <c r="B85" s="37"/>
      <c r="C85" s="37" t="s">
        <v>140</v>
      </c>
      <c r="D85" s="37"/>
      <c r="E85" s="37"/>
      <c r="F85" s="37"/>
      <c r="G85" s="37"/>
      <c r="H85" s="37"/>
      <c r="I85" s="37" t="s">
        <v>139</v>
      </c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74"/>
    </row>
    <row r="86" spans="1:20" ht="16" thickBot="1">
      <c r="A86" s="38"/>
      <c r="B86" s="39"/>
      <c r="C86" s="39">
        <f>5/6*100</f>
        <v>83.333333333333343</v>
      </c>
      <c r="D86" s="39" t="s">
        <v>149</v>
      </c>
      <c r="E86" s="39"/>
      <c r="F86" s="39"/>
      <c r="G86" s="39"/>
      <c r="H86" s="39"/>
      <c r="I86" s="39">
        <f>6/15*100</f>
        <v>40</v>
      </c>
      <c r="J86" s="39" t="s">
        <v>149</v>
      </c>
      <c r="K86" s="39"/>
      <c r="L86" s="39"/>
      <c r="M86" s="39"/>
      <c r="N86" s="39"/>
      <c r="O86" s="39"/>
      <c r="P86" s="39"/>
      <c r="Q86" s="39"/>
      <c r="R86" s="39"/>
      <c r="S86" s="39"/>
      <c r="T86" s="83"/>
    </row>
    <row r="87" spans="1:20" ht="16" thickBot="1">
      <c r="C87" s="37"/>
    </row>
    <row r="88" spans="1:20">
      <c r="A88" s="208" t="s">
        <v>156</v>
      </c>
      <c r="B88" s="62"/>
      <c r="C88" s="62"/>
      <c r="D88" s="62"/>
      <c r="E88" s="62"/>
      <c r="F88" s="211" t="s">
        <v>158</v>
      </c>
      <c r="G88" s="62"/>
      <c r="H88" s="62"/>
      <c r="I88" s="62"/>
      <c r="J88" s="62"/>
      <c r="K88" s="209" t="s">
        <v>152</v>
      </c>
      <c r="L88" s="62"/>
      <c r="M88" s="62"/>
      <c r="N88" s="62"/>
      <c r="O88" s="62"/>
      <c r="P88" s="62"/>
      <c r="Q88" s="62"/>
      <c r="R88" s="62"/>
      <c r="S88" s="62"/>
      <c r="T88" s="68"/>
    </row>
    <row r="89" spans="1:20" ht="16" thickBot="1">
      <c r="A89" s="36" t="s">
        <v>0</v>
      </c>
      <c r="B89" s="37"/>
      <c r="C89" s="37"/>
      <c r="D89" s="37"/>
      <c r="E89" s="37"/>
      <c r="F89" s="37"/>
      <c r="G89" s="37"/>
      <c r="H89" s="37"/>
      <c r="I89" s="37"/>
      <c r="J89" s="37"/>
      <c r="K89" s="37" t="s">
        <v>0</v>
      </c>
      <c r="L89" s="37"/>
      <c r="M89" s="37"/>
      <c r="N89" s="37"/>
      <c r="O89" s="37"/>
      <c r="P89" s="37"/>
      <c r="Q89" s="37"/>
      <c r="R89" s="37"/>
      <c r="S89" s="37"/>
      <c r="T89" s="74"/>
    </row>
    <row r="90" spans="1:20" ht="16" thickBot="1">
      <c r="A90" s="36"/>
      <c r="B90" s="37"/>
      <c r="C90" s="37"/>
      <c r="D90" s="37"/>
      <c r="E90" s="213" t="s">
        <v>34</v>
      </c>
      <c r="F90" s="214"/>
      <c r="G90" s="214"/>
      <c r="H90" s="214"/>
      <c r="I90" s="215"/>
      <c r="J90" s="37"/>
      <c r="K90" s="37"/>
      <c r="L90" s="37"/>
      <c r="M90" s="37"/>
      <c r="N90" s="37"/>
      <c r="O90" s="213" t="s">
        <v>34</v>
      </c>
      <c r="P90" s="214"/>
      <c r="Q90" s="214"/>
      <c r="R90" s="214"/>
      <c r="S90" s="215"/>
      <c r="T90" s="74"/>
    </row>
    <row r="91" spans="1:20">
      <c r="A91" s="36"/>
      <c r="B91" s="37"/>
      <c r="C91" s="29" t="s">
        <v>27</v>
      </c>
      <c r="D91" s="30" t="s">
        <v>28</v>
      </c>
      <c r="E91" s="27" t="s">
        <v>29</v>
      </c>
      <c r="F91" s="25" t="s">
        <v>30</v>
      </c>
      <c r="G91" s="25" t="s">
        <v>31</v>
      </c>
      <c r="H91" s="25" t="s">
        <v>32</v>
      </c>
      <c r="I91" s="28" t="s">
        <v>33</v>
      </c>
      <c r="J91" s="37"/>
      <c r="K91" s="37"/>
      <c r="L91" s="37"/>
      <c r="M91" s="29" t="s">
        <v>27</v>
      </c>
      <c r="N91" s="33" t="s">
        <v>28</v>
      </c>
      <c r="O91" s="27" t="s">
        <v>29</v>
      </c>
      <c r="P91" s="25" t="s">
        <v>30</v>
      </c>
      <c r="Q91" s="25" t="s">
        <v>31</v>
      </c>
      <c r="R91" s="25" t="s">
        <v>32</v>
      </c>
      <c r="S91" s="28" t="s">
        <v>33</v>
      </c>
      <c r="T91" s="74"/>
    </row>
    <row r="92" spans="1:20">
      <c r="A92" s="78" t="s">
        <v>7</v>
      </c>
      <c r="B92" s="34" t="s">
        <v>8</v>
      </c>
      <c r="C92" s="175">
        <v>2.0000000000000001E-4</v>
      </c>
      <c r="D92" s="20">
        <v>0.83699999999999997</v>
      </c>
      <c r="E92" s="21" t="s">
        <v>35</v>
      </c>
      <c r="F92" s="22">
        <v>0.70120000000000005</v>
      </c>
      <c r="G92" s="22">
        <v>0.17100000000000001</v>
      </c>
      <c r="H92" s="23">
        <v>4.4000000000000003E-3</v>
      </c>
      <c r="I92" s="173">
        <v>5.9999999999999995E-4</v>
      </c>
      <c r="J92" s="37"/>
      <c r="K92" s="76" t="s">
        <v>7</v>
      </c>
      <c r="L92" s="34" t="s">
        <v>8</v>
      </c>
      <c r="M92" s="32">
        <v>3.6200000000000003E-2</v>
      </c>
      <c r="N92" s="34">
        <v>0.59050000000000002</v>
      </c>
      <c r="O92" s="6" t="s">
        <v>35</v>
      </c>
      <c r="P92" s="2">
        <v>0.99009999999999998</v>
      </c>
      <c r="Q92" s="2">
        <v>0.48330000000000001</v>
      </c>
      <c r="R92" s="2">
        <v>0.77790000000000004</v>
      </c>
      <c r="S92" s="31">
        <v>4.5199999999999997E-2</v>
      </c>
      <c r="T92" s="74"/>
    </row>
    <row r="93" spans="1:20">
      <c r="A93" s="78" t="s">
        <v>1</v>
      </c>
      <c r="B93" s="34" t="s">
        <v>2</v>
      </c>
      <c r="C93" s="6">
        <v>0.66469999999999996</v>
      </c>
      <c r="D93" s="7">
        <v>0.21410000000000001</v>
      </c>
      <c r="E93" s="6">
        <v>0.99860000000000004</v>
      </c>
      <c r="F93" s="2">
        <v>0.98509999999999998</v>
      </c>
      <c r="G93" s="2">
        <v>0.7742</v>
      </c>
      <c r="H93" s="2">
        <v>0.83720000000000006</v>
      </c>
      <c r="I93" s="7">
        <v>0.71240000000000003</v>
      </c>
      <c r="J93" s="37"/>
      <c r="K93" s="76" t="s">
        <v>1</v>
      </c>
      <c r="L93" s="34" t="s">
        <v>2</v>
      </c>
      <c r="M93" s="6">
        <v>0.18410000000000001</v>
      </c>
      <c r="N93" s="34">
        <v>0.43080000000000002</v>
      </c>
      <c r="O93" s="6">
        <v>0.80889999999999995</v>
      </c>
      <c r="P93" s="2">
        <v>0.18029999999999999</v>
      </c>
      <c r="Q93" s="2">
        <v>0.22450000000000001</v>
      </c>
      <c r="R93" s="2">
        <v>0.34539999999999998</v>
      </c>
      <c r="S93" s="7">
        <v>0.66949999999999998</v>
      </c>
      <c r="T93" s="74"/>
    </row>
    <row r="94" spans="1:20">
      <c r="A94" s="78" t="s">
        <v>25</v>
      </c>
      <c r="B94" s="34" t="s">
        <v>26</v>
      </c>
      <c r="C94" s="164">
        <v>2.3999999999999998E-3</v>
      </c>
      <c r="D94" s="7">
        <v>0.75249999999999995</v>
      </c>
      <c r="E94" s="6">
        <v>0.82779999999999998</v>
      </c>
      <c r="F94" s="2">
        <v>0.76839999999999997</v>
      </c>
      <c r="G94" s="2">
        <v>0.84450000000000003</v>
      </c>
      <c r="H94" s="4">
        <v>2.3E-2</v>
      </c>
      <c r="I94" s="155">
        <v>3.0999999999999999E-3</v>
      </c>
      <c r="J94" s="37"/>
      <c r="K94" s="76" t="s">
        <v>25</v>
      </c>
      <c r="L94" s="34" t="s">
        <v>26</v>
      </c>
      <c r="M94" s="8">
        <v>8.8999999999999999E-3</v>
      </c>
      <c r="N94" s="34">
        <v>0.68540000000000001</v>
      </c>
      <c r="O94" s="6" t="s">
        <v>35</v>
      </c>
      <c r="P94" s="2">
        <v>0.99819999999999998</v>
      </c>
      <c r="Q94" s="2">
        <v>0.75990000000000002</v>
      </c>
      <c r="R94" s="2">
        <v>0.72909999999999997</v>
      </c>
      <c r="S94" s="13">
        <v>0.01</v>
      </c>
      <c r="T94" s="74"/>
    </row>
    <row r="95" spans="1:20">
      <c r="A95" s="78" t="s">
        <v>5</v>
      </c>
      <c r="B95" s="34" t="s">
        <v>6</v>
      </c>
      <c r="C95" s="159">
        <v>8.9999999999999998E-4</v>
      </c>
      <c r="D95" s="7">
        <v>0.79279999999999995</v>
      </c>
      <c r="E95" s="6">
        <v>0.64190000000000003</v>
      </c>
      <c r="F95" s="2">
        <v>6.9400000000000003E-2</v>
      </c>
      <c r="G95" s="4">
        <v>2.1600000000000001E-2</v>
      </c>
      <c r="H95" s="3">
        <v>3.5999999999999999E-3</v>
      </c>
      <c r="I95" s="174">
        <v>1E-3</v>
      </c>
      <c r="J95" s="37"/>
      <c r="K95" s="76" t="s">
        <v>5</v>
      </c>
      <c r="L95" s="34" t="s">
        <v>6</v>
      </c>
      <c r="M95" s="8">
        <v>5.4999999999999997E-3</v>
      </c>
      <c r="N95" s="34">
        <v>0.71130000000000004</v>
      </c>
      <c r="O95" s="6" t="s">
        <v>35</v>
      </c>
      <c r="P95" s="2">
        <v>0.97619999999999996</v>
      </c>
      <c r="Q95" s="2">
        <v>0.13250000000000001</v>
      </c>
      <c r="R95" s="2">
        <v>0.58169999999999999</v>
      </c>
      <c r="S95" s="13">
        <v>8.5000000000000006E-3</v>
      </c>
      <c r="T95" s="74"/>
    </row>
    <row r="96" spans="1:20">
      <c r="A96" s="78" t="s">
        <v>9</v>
      </c>
      <c r="B96" s="34" t="s">
        <v>10</v>
      </c>
      <c r="C96" s="164">
        <v>3.0000000000000001E-3</v>
      </c>
      <c r="D96" s="7">
        <v>0.74180000000000001</v>
      </c>
      <c r="E96" s="6">
        <v>0.97170000000000001</v>
      </c>
      <c r="F96" s="2">
        <v>0.84830000000000005</v>
      </c>
      <c r="G96" s="2">
        <v>0.1714</v>
      </c>
      <c r="H96" s="2">
        <v>6.9199999999999998E-2</v>
      </c>
      <c r="I96" s="155">
        <v>3.0000000000000001E-3</v>
      </c>
      <c r="J96" s="37"/>
      <c r="K96" s="76" t="s">
        <v>9</v>
      </c>
      <c r="L96" s="34" t="s">
        <v>10</v>
      </c>
      <c r="M96" s="8">
        <v>7.1000000000000004E-3</v>
      </c>
      <c r="N96" s="34">
        <v>0.69769999999999999</v>
      </c>
      <c r="O96" s="6" t="s">
        <v>35</v>
      </c>
      <c r="P96" s="2">
        <v>0.96460000000000001</v>
      </c>
      <c r="Q96" s="4">
        <v>3.44E-2</v>
      </c>
      <c r="R96" s="2">
        <v>0.1885</v>
      </c>
      <c r="S96" s="31">
        <v>3.7699999999999997E-2</v>
      </c>
      <c r="T96" s="74"/>
    </row>
    <row r="97" spans="1:20">
      <c r="A97" s="78" t="s">
        <v>11</v>
      </c>
      <c r="B97" s="34" t="s">
        <v>12</v>
      </c>
      <c r="C97" s="6">
        <v>6.5199999999999994E-2</v>
      </c>
      <c r="D97" s="7">
        <v>0.54069999999999996</v>
      </c>
      <c r="E97" s="6">
        <v>0.7702</v>
      </c>
      <c r="F97" s="2">
        <v>0.20619999999999999</v>
      </c>
      <c r="G97" s="2">
        <v>0.22789999999999999</v>
      </c>
      <c r="H97" s="2">
        <v>0.1447</v>
      </c>
      <c r="I97" s="7">
        <v>5.4199999999999998E-2</v>
      </c>
      <c r="J97" s="37"/>
      <c r="K97" s="76" t="s">
        <v>11</v>
      </c>
      <c r="L97" s="34" t="s">
        <v>12</v>
      </c>
      <c r="M97" s="8">
        <v>3.8E-3</v>
      </c>
      <c r="N97" s="34">
        <v>0.73</v>
      </c>
      <c r="O97" s="6" t="s">
        <v>35</v>
      </c>
      <c r="P97" s="2">
        <v>0.7248</v>
      </c>
      <c r="Q97" s="2">
        <v>0.22170000000000001</v>
      </c>
      <c r="R97" s="2">
        <v>8.1000000000000003E-2</v>
      </c>
      <c r="S97" s="13">
        <v>5.4999999999999997E-3</v>
      </c>
      <c r="T97" s="74"/>
    </row>
    <row r="98" spans="1:20">
      <c r="A98" s="78" t="s">
        <v>13</v>
      </c>
      <c r="B98" s="34" t="s">
        <v>14</v>
      </c>
      <c r="C98" s="164">
        <v>2E-3</v>
      </c>
      <c r="D98" s="7">
        <v>0.76049999999999995</v>
      </c>
      <c r="E98" s="6">
        <v>0.61299999999999999</v>
      </c>
      <c r="F98" s="2">
        <v>9.1300000000000006E-2</v>
      </c>
      <c r="G98" s="4">
        <v>1.66E-2</v>
      </c>
      <c r="H98" s="3">
        <v>2.8E-3</v>
      </c>
      <c r="I98" s="155">
        <v>5.5999999999999999E-3</v>
      </c>
      <c r="J98" s="37"/>
      <c r="K98" s="76" t="s">
        <v>13</v>
      </c>
      <c r="L98" s="34" t="s">
        <v>14</v>
      </c>
      <c r="M98" s="8">
        <v>8.3000000000000001E-3</v>
      </c>
      <c r="N98" s="34">
        <v>0.68959999999999999</v>
      </c>
      <c r="O98" s="6">
        <v>0.99970000000000003</v>
      </c>
      <c r="P98" s="2">
        <v>0.90239999999999998</v>
      </c>
      <c r="Q98" s="2">
        <v>0.1169</v>
      </c>
      <c r="R98" s="2">
        <v>0.41920000000000002</v>
      </c>
      <c r="S98" s="31">
        <v>1.0800000000000001E-2</v>
      </c>
      <c r="T98" s="74"/>
    </row>
    <row r="99" spans="1:20">
      <c r="A99" s="78" t="s">
        <v>23</v>
      </c>
      <c r="B99" s="34" t="s">
        <v>24</v>
      </c>
      <c r="C99" s="6">
        <v>0.32979999999999998</v>
      </c>
      <c r="D99" s="7">
        <v>0.35</v>
      </c>
      <c r="E99" s="6">
        <v>0.99960000000000004</v>
      </c>
      <c r="F99" s="2">
        <v>0.84509999999999996</v>
      </c>
      <c r="G99" s="2">
        <v>0.76690000000000003</v>
      </c>
      <c r="H99" s="2">
        <v>0.39369999999999999</v>
      </c>
      <c r="I99" s="7">
        <v>0.4965</v>
      </c>
      <c r="J99" s="37"/>
      <c r="K99" s="76" t="s">
        <v>23</v>
      </c>
      <c r="L99" s="34" t="s">
        <v>24</v>
      </c>
      <c r="M99" s="9">
        <v>1E-4</v>
      </c>
      <c r="N99" s="34">
        <v>0.8528</v>
      </c>
      <c r="O99" s="6">
        <v>0.88790000000000002</v>
      </c>
      <c r="P99" s="2">
        <v>0.99229999999999996</v>
      </c>
      <c r="Q99" s="2">
        <v>0.33950000000000002</v>
      </c>
      <c r="R99" s="2">
        <v>7.6100000000000001E-2</v>
      </c>
      <c r="S99" s="14">
        <v>8.9999999999999998E-4</v>
      </c>
      <c r="T99" s="74"/>
    </row>
    <row r="100" spans="1:20">
      <c r="A100" s="78" t="s">
        <v>3</v>
      </c>
      <c r="B100" s="34" t="s">
        <v>4</v>
      </c>
      <c r="C100" s="6">
        <v>5.6099999999999997E-2</v>
      </c>
      <c r="D100" s="7">
        <v>0.55420000000000003</v>
      </c>
      <c r="E100" s="6">
        <v>0.99299999999999999</v>
      </c>
      <c r="F100" s="2">
        <v>0.78790000000000004</v>
      </c>
      <c r="G100" s="2">
        <v>0.104</v>
      </c>
      <c r="H100" s="2">
        <v>0.1249</v>
      </c>
      <c r="I100" s="7">
        <v>0.97929999999999995</v>
      </c>
      <c r="J100" s="37"/>
      <c r="K100" s="76" t="s">
        <v>3</v>
      </c>
      <c r="L100" s="34" t="s">
        <v>4</v>
      </c>
      <c r="M100" s="6">
        <v>0.13930000000000001</v>
      </c>
      <c r="N100" s="34">
        <v>0.4637</v>
      </c>
      <c r="O100" s="6">
        <v>0.99939999999999996</v>
      </c>
      <c r="P100" s="2">
        <v>0.52580000000000005</v>
      </c>
      <c r="Q100" s="2">
        <v>0.4415</v>
      </c>
      <c r="R100" s="2">
        <v>0.27539999999999998</v>
      </c>
      <c r="S100" s="7" t="s">
        <v>35</v>
      </c>
      <c r="T100" s="74"/>
    </row>
    <row r="101" spans="1:20">
      <c r="A101" s="78" t="s">
        <v>15</v>
      </c>
      <c r="B101" s="34" t="s">
        <v>16</v>
      </c>
      <c r="C101" s="10" t="s">
        <v>40</v>
      </c>
      <c r="D101" s="7">
        <v>0.96799999999999997</v>
      </c>
      <c r="E101" s="6">
        <v>0.66090000000000004</v>
      </c>
      <c r="F101" s="3">
        <v>5.4000000000000003E-3</v>
      </c>
      <c r="G101" s="5" t="s">
        <v>40</v>
      </c>
      <c r="H101" s="5" t="s">
        <v>40</v>
      </c>
      <c r="I101" s="15" t="s">
        <v>40</v>
      </c>
      <c r="J101" s="37"/>
      <c r="K101" s="76" t="s">
        <v>15</v>
      </c>
      <c r="L101" s="34" t="s">
        <v>16</v>
      </c>
      <c r="M101" s="6">
        <v>7.5499999999999998E-2</v>
      </c>
      <c r="N101" s="34">
        <v>0.52710000000000001</v>
      </c>
      <c r="O101" s="6" t="s">
        <v>35</v>
      </c>
      <c r="P101" s="2">
        <v>0.96579999999999999</v>
      </c>
      <c r="Q101" s="2">
        <v>0.65329999999999999</v>
      </c>
      <c r="R101" s="2">
        <v>0.7026</v>
      </c>
      <c r="S101" s="7">
        <v>6.83E-2</v>
      </c>
      <c r="T101" s="74"/>
    </row>
    <row r="102" spans="1:20">
      <c r="A102" s="78" t="s">
        <v>17</v>
      </c>
      <c r="B102" s="34" t="s">
        <v>18</v>
      </c>
      <c r="C102" s="6">
        <v>0.98029999999999995</v>
      </c>
      <c r="D102" s="7">
        <v>5.4109999999999998E-2</v>
      </c>
      <c r="E102" s="6">
        <v>0.99909999999999999</v>
      </c>
      <c r="F102" s="2">
        <v>0.99980000000000002</v>
      </c>
      <c r="G102" s="2">
        <v>0.99890000000000001</v>
      </c>
      <c r="H102" s="2" t="s">
        <v>35</v>
      </c>
      <c r="I102" s="7">
        <v>0.99409999999999998</v>
      </c>
      <c r="J102" s="37"/>
      <c r="K102" s="76" t="s">
        <v>17</v>
      </c>
      <c r="L102" s="34" t="s">
        <v>18</v>
      </c>
      <c r="M102" s="6">
        <v>0.60040000000000004</v>
      </c>
      <c r="N102" s="34">
        <v>0.23860000000000001</v>
      </c>
      <c r="O102" s="6" t="s">
        <v>35</v>
      </c>
      <c r="P102" s="2" t="s">
        <v>35</v>
      </c>
      <c r="Q102" s="2" t="s">
        <v>35</v>
      </c>
      <c r="R102" s="2">
        <v>0.99829999999999997</v>
      </c>
      <c r="S102" s="7">
        <v>0.748</v>
      </c>
      <c r="T102" s="74"/>
    </row>
    <row r="103" spans="1:20">
      <c r="A103" s="78" t="s">
        <v>19</v>
      </c>
      <c r="B103" s="34" t="s">
        <v>20</v>
      </c>
      <c r="C103" s="6">
        <v>0.20019999999999999</v>
      </c>
      <c r="D103" s="7">
        <v>0.42020000000000002</v>
      </c>
      <c r="E103" s="6">
        <v>0.99970000000000003</v>
      </c>
      <c r="F103" s="2">
        <v>0.9667</v>
      </c>
      <c r="G103" s="2">
        <v>0.65039999999999998</v>
      </c>
      <c r="H103" s="2">
        <v>0.36470000000000002</v>
      </c>
      <c r="I103" s="7">
        <v>0.2959</v>
      </c>
      <c r="J103" s="37"/>
      <c r="K103" s="76" t="s">
        <v>19</v>
      </c>
      <c r="L103" s="34" t="s">
        <v>20</v>
      </c>
      <c r="M103" s="10" t="s">
        <v>40</v>
      </c>
      <c r="N103" s="34">
        <v>0.97209999999999996</v>
      </c>
      <c r="O103" s="6">
        <v>0.99009999999999998</v>
      </c>
      <c r="P103" s="3">
        <v>8.3999999999999995E-3</v>
      </c>
      <c r="Q103" s="5" t="s">
        <v>40</v>
      </c>
      <c r="R103" s="5" t="s">
        <v>40</v>
      </c>
      <c r="S103" s="15" t="s">
        <v>40</v>
      </c>
      <c r="T103" s="74"/>
    </row>
    <row r="104" spans="1:20" ht="16" thickBot="1">
      <c r="A104" s="78" t="s">
        <v>21</v>
      </c>
      <c r="B104" s="34" t="s">
        <v>22</v>
      </c>
      <c r="C104" s="11">
        <v>0.32990000000000003</v>
      </c>
      <c r="D104" s="12">
        <v>0.34989999999999999</v>
      </c>
      <c r="E104" s="16">
        <v>0.99819999999999998</v>
      </c>
      <c r="F104" s="17">
        <v>0.99639999999999995</v>
      </c>
      <c r="G104" s="17">
        <v>0.99860000000000004</v>
      </c>
      <c r="H104" s="17">
        <v>0.70440000000000003</v>
      </c>
      <c r="I104" s="18">
        <v>0.84209999999999996</v>
      </c>
      <c r="J104" s="37"/>
      <c r="K104" s="37" t="s">
        <v>21</v>
      </c>
      <c r="L104" s="26" t="s">
        <v>22</v>
      </c>
      <c r="M104" s="11">
        <v>0.55569999999999997</v>
      </c>
      <c r="N104" s="35">
        <v>0.25569999999999998</v>
      </c>
      <c r="O104" s="16" t="s">
        <v>35</v>
      </c>
      <c r="P104" s="17">
        <v>0.97570000000000001</v>
      </c>
      <c r="Q104" s="17">
        <v>0.99880000000000002</v>
      </c>
      <c r="R104" s="17">
        <v>0.97709999999999997</v>
      </c>
      <c r="S104" s="18">
        <v>0.9274</v>
      </c>
      <c r="T104" s="74"/>
    </row>
    <row r="105" spans="1:20">
      <c r="A105" s="36"/>
      <c r="B105" s="37"/>
      <c r="C105" s="202" t="s">
        <v>99</v>
      </c>
      <c r="D105" s="37"/>
      <c r="E105" s="37"/>
      <c r="F105" s="37"/>
      <c r="G105" s="37"/>
      <c r="H105" s="37"/>
      <c r="I105" s="37" t="s">
        <v>97</v>
      </c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74"/>
    </row>
    <row r="106" spans="1:20">
      <c r="A106" s="36"/>
      <c r="B106" s="37"/>
      <c r="C106" s="37" t="s">
        <v>143</v>
      </c>
      <c r="D106" s="37"/>
      <c r="E106" s="37"/>
      <c r="F106" s="37"/>
      <c r="G106" s="37"/>
      <c r="H106" s="37"/>
      <c r="I106" s="37" t="s">
        <v>141</v>
      </c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74"/>
    </row>
    <row r="107" spans="1:20" ht="16" thickBot="1">
      <c r="A107" s="38"/>
      <c r="B107" s="39"/>
      <c r="C107" s="39">
        <f>5/6*100</f>
        <v>83.333333333333343</v>
      </c>
      <c r="D107" s="39" t="s">
        <v>149</v>
      </c>
      <c r="E107" s="39"/>
      <c r="F107" s="39"/>
      <c r="G107" s="39"/>
      <c r="H107" s="39"/>
      <c r="I107" s="39">
        <f>5/15*100</f>
        <v>33.333333333333329</v>
      </c>
      <c r="J107" s="39" t="s">
        <v>149</v>
      </c>
      <c r="K107" s="39"/>
      <c r="L107" s="39"/>
      <c r="M107" s="39"/>
      <c r="N107" s="39"/>
      <c r="O107" s="39"/>
      <c r="P107" s="39"/>
      <c r="Q107" s="39"/>
      <c r="R107" s="39"/>
      <c r="S107" s="39"/>
      <c r="T107" s="83"/>
    </row>
    <row r="108" spans="1:20" ht="16" thickBot="1"/>
    <row r="109" spans="1:20">
      <c r="A109" s="208" t="s">
        <v>153</v>
      </c>
      <c r="B109" s="62"/>
      <c r="C109" s="62"/>
      <c r="D109" s="62"/>
      <c r="E109" s="62"/>
      <c r="F109" s="211" t="s">
        <v>158</v>
      </c>
      <c r="G109" s="62"/>
      <c r="H109" s="62"/>
      <c r="I109" s="62"/>
      <c r="J109" s="62"/>
      <c r="K109" s="209" t="s">
        <v>152</v>
      </c>
      <c r="L109" s="62"/>
      <c r="M109" s="62"/>
      <c r="N109" s="62"/>
      <c r="O109" s="62"/>
      <c r="P109" s="62"/>
      <c r="Q109" s="62"/>
      <c r="R109" s="62"/>
      <c r="S109" s="62"/>
      <c r="T109" s="68"/>
    </row>
    <row r="110" spans="1:20" ht="16" thickBot="1">
      <c r="A110" s="36" t="s">
        <v>0</v>
      </c>
      <c r="B110" s="37"/>
      <c r="C110" s="37"/>
      <c r="D110" s="37"/>
      <c r="E110" s="37"/>
      <c r="F110" s="37"/>
      <c r="G110" s="37"/>
      <c r="H110" s="37"/>
      <c r="I110" s="37"/>
      <c r="J110" s="37"/>
      <c r="K110" s="37" t="s">
        <v>0</v>
      </c>
      <c r="L110" s="37"/>
      <c r="M110" s="37"/>
      <c r="N110" s="37"/>
      <c r="O110" s="37"/>
      <c r="P110" s="37"/>
      <c r="Q110" s="37"/>
      <c r="R110" s="37"/>
      <c r="S110" s="37"/>
      <c r="T110" s="74"/>
    </row>
    <row r="111" spans="1:20" ht="16" thickBot="1">
      <c r="A111" s="36"/>
      <c r="B111" s="37"/>
      <c r="C111" s="37"/>
      <c r="D111" s="37"/>
      <c r="E111" s="213" t="s">
        <v>34</v>
      </c>
      <c r="F111" s="214"/>
      <c r="G111" s="214"/>
      <c r="H111" s="214"/>
      <c r="I111" s="215"/>
      <c r="J111" s="37"/>
      <c r="K111" s="37"/>
      <c r="L111" s="37"/>
      <c r="M111" s="37"/>
      <c r="N111" s="37"/>
      <c r="O111" s="213" t="s">
        <v>34</v>
      </c>
      <c r="P111" s="214"/>
      <c r="Q111" s="214"/>
      <c r="R111" s="214"/>
      <c r="S111" s="215"/>
      <c r="T111" s="74"/>
    </row>
    <row r="112" spans="1:20">
      <c r="A112" s="36"/>
      <c r="B112" s="37"/>
      <c r="C112" s="29" t="s">
        <v>27</v>
      </c>
      <c r="D112" s="30" t="s">
        <v>28</v>
      </c>
      <c r="E112" s="27" t="s">
        <v>29</v>
      </c>
      <c r="F112" s="25" t="s">
        <v>30</v>
      </c>
      <c r="G112" s="25" t="s">
        <v>31</v>
      </c>
      <c r="H112" s="25" t="s">
        <v>32</v>
      </c>
      <c r="I112" s="28" t="s">
        <v>33</v>
      </c>
      <c r="J112" s="37"/>
      <c r="K112" s="37"/>
      <c r="L112" s="37"/>
      <c r="M112" s="29" t="s">
        <v>27</v>
      </c>
      <c r="N112" s="33" t="s">
        <v>28</v>
      </c>
      <c r="O112" s="27" t="s">
        <v>29</v>
      </c>
      <c r="P112" s="25" t="s">
        <v>30</v>
      </c>
      <c r="Q112" s="25" t="s">
        <v>31</v>
      </c>
      <c r="R112" s="25" t="s">
        <v>32</v>
      </c>
      <c r="S112" s="28" t="s">
        <v>33</v>
      </c>
      <c r="T112" s="74"/>
    </row>
    <row r="113" spans="1:20">
      <c r="A113" s="78" t="s">
        <v>7</v>
      </c>
      <c r="B113" s="34" t="s">
        <v>8</v>
      </c>
      <c r="C113" s="157" t="s">
        <v>40</v>
      </c>
      <c r="D113" s="7">
        <v>0.87639999999999996</v>
      </c>
      <c r="E113" s="6" t="s">
        <v>35</v>
      </c>
      <c r="F113" s="2">
        <v>0.88100000000000001</v>
      </c>
      <c r="G113" s="4">
        <v>4.6199999999999998E-2</v>
      </c>
      <c r="H113" s="1">
        <v>1E-3</v>
      </c>
      <c r="I113" s="174">
        <v>2.9999999999999997E-4</v>
      </c>
      <c r="J113" s="37"/>
      <c r="K113" s="76" t="s">
        <v>7</v>
      </c>
      <c r="L113" s="34" t="s">
        <v>8</v>
      </c>
      <c r="M113" s="32">
        <v>3.6200000000000003E-2</v>
      </c>
      <c r="N113" s="34">
        <v>0.59050000000000002</v>
      </c>
      <c r="O113" s="6" t="s">
        <v>35</v>
      </c>
      <c r="P113" s="2">
        <v>0.99009999999999998</v>
      </c>
      <c r="Q113" s="2">
        <v>0.48330000000000001</v>
      </c>
      <c r="R113" s="2">
        <v>0.77790000000000004</v>
      </c>
      <c r="S113" s="31">
        <v>4.5199999999999997E-2</v>
      </c>
      <c r="T113" s="74"/>
    </row>
    <row r="114" spans="1:20">
      <c r="A114" s="78" t="s">
        <v>1</v>
      </c>
      <c r="B114" s="34" t="s">
        <v>2</v>
      </c>
      <c r="C114" s="6">
        <v>0.6099</v>
      </c>
      <c r="D114" s="7">
        <v>0.23499999999999999</v>
      </c>
      <c r="E114" s="6" t="s">
        <v>35</v>
      </c>
      <c r="F114" s="2">
        <v>0.99129999999999996</v>
      </c>
      <c r="G114" s="2">
        <v>0.92749999999999999</v>
      </c>
      <c r="H114" s="2">
        <v>0.92420000000000002</v>
      </c>
      <c r="I114" s="7">
        <v>0.6895</v>
      </c>
      <c r="J114" s="37"/>
      <c r="K114" s="76" t="s">
        <v>1</v>
      </c>
      <c r="L114" s="34" t="s">
        <v>2</v>
      </c>
      <c r="M114" s="6">
        <v>0.18410000000000001</v>
      </c>
      <c r="N114" s="34">
        <v>0.43080000000000002</v>
      </c>
      <c r="O114" s="6">
        <v>0.80889999999999995</v>
      </c>
      <c r="P114" s="2">
        <v>0.18029999999999999</v>
      </c>
      <c r="Q114" s="2">
        <v>0.22450000000000001</v>
      </c>
      <c r="R114" s="2">
        <v>0.34539999999999998</v>
      </c>
      <c r="S114" s="7">
        <v>0.66949999999999998</v>
      </c>
      <c r="T114" s="74"/>
    </row>
    <row r="115" spans="1:20">
      <c r="A115" s="78" t="s">
        <v>25</v>
      </c>
      <c r="B115" s="34" t="s">
        <v>26</v>
      </c>
      <c r="C115" s="159">
        <v>2.0000000000000001E-4</v>
      </c>
      <c r="D115" s="7">
        <v>0.83889999999999998</v>
      </c>
      <c r="E115" s="6" t="s">
        <v>35</v>
      </c>
      <c r="F115" s="2">
        <v>0.98929999999999996</v>
      </c>
      <c r="G115" s="2">
        <v>0.31609999999999999</v>
      </c>
      <c r="H115" s="4">
        <v>2.8299999999999999E-2</v>
      </c>
      <c r="I115" s="174">
        <v>5.0000000000000001E-4</v>
      </c>
      <c r="J115" s="37"/>
      <c r="K115" s="76" t="s">
        <v>25</v>
      </c>
      <c r="L115" s="34" t="s">
        <v>26</v>
      </c>
      <c r="M115" s="8">
        <v>8.8999999999999999E-3</v>
      </c>
      <c r="N115" s="34">
        <v>0.68540000000000001</v>
      </c>
      <c r="O115" s="6" t="s">
        <v>35</v>
      </c>
      <c r="P115" s="2">
        <v>0.99819999999999998</v>
      </c>
      <c r="Q115" s="2">
        <v>0.75990000000000002</v>
      </c>
      <c r="R115" s="2">
        <v>0.72909999999999997</v>
      </c>
      <c r="S115" s="13">
        <v>0.01</v>
      </c>
      <c r="T115" s="74"/>
    </row>
    <row r="116" spans="1:20">
      <c r="A116" s="78" t="s">
        <v>5</v>
      </c>
      <c r="B116" s="34" t="s">
        <v>6</v>
      </c>
      <c r="C116" s="158">
        <v>1.04E-2</v>
      </c>
      <c r="D116" s="7">
        <v>0.67630000000000001</v>
      </c>
      <c r="E116" s="6">
        <v>0.98109999999999997</v>
      </c>
      <c r="F116" s="2">
        <v>0.67320000000000002</v>
      </c>
      <c r="G116" s="2">
        <v>0.1147</v>
      </c>
      <c r="H116" s="2">
        <v>0.12640000000000001</v>
      </c>
      <c r="I116" s="154">
        <v>1.0699999999999999E-2</v>
      </c>
      <c r="J116" s="37"/>
      <c r="K116" s="76" t="s">
        <v>5</v>
      </c>
      <c r="L116" s="34" t="s">
        <v>6</v>
      </c>
      <c r="M116" s="8">
        <v>5.4999999999999997E-3</v>
      </c>
      <c r="N116" s="34">
        <v>0.71130000000000004</v>
      </c>
      <c r="O116" s="6" t="s">
        <v>35</v>
      </c>
      <c r="P116" s="2">
        <v>0.97619999999999996</v>
      </c>
      <c r="Q116" s="2">
        <v>0.13250000000000001</v>
      </c>
      <c r="R116" s="2">
        <v>0.58169999999999999</v>
      </c>
      <c r="S116" s="13">
        <v>8.5000000000000006E-3</v>
      </c>
      <c r="T116" s="74"/>
    </row>
    <row r="117" spans="1:20">
      <c r="A117" s="78" t="s">
        <v>9</v>
      </c>
      <c r="B117" s="34" t="s">
        <v>10</v>
      </c>
      <c r="C117" s="6">
        <v>0.32179999999999997</v>
      </c>
      <c r="D117" s="7">
        <v>0.3538</v>
      </c>
      <c r="E117" s="6">
        <v>0.999</v>
      </c>
      <c r="F117" s="2">
        <v>0.90459999999999996</v>
      </c>
      <c r="G117" s="2">
        <v>0.65839999999999999</v>
      </c>
      <c r="H117" s="2">
        <v>0.75139999999999996</v>
      </c>
      <c r="I117" s="7">
        <v>0.29299999999999998</v>
      </c>
      <c r="J117" s="37"/>
      <c r="K117" s="76" t="s">
        <v>9</v>
      </c>
      <c r="L117" s="34" t="s">
        <v>10</v>
      </c>
      <c r="M117" s="8">
        <v>7.1000000000000004E-3</v>
      </c>
      <c r="N117" s="34">
        <v>0.69769999999999999</v>
      </c>
      <c r="O117" s="6" t="s">
        <v>35</v>
      </c>
      <c r="P117" s="2">
        <v>0.96460000000000001</v>
      </c>
      <c r="Q117" s="4">
        <v>3.44E-2</v>
      </c>
      <c r="R117" s="2">
        <v>0.1885</v>
      </c>
      <c r="S117" s="31">
        <v>3.7699999999999997E-2</v>
      </c>
      <c r="T117" s="74"/>
    </row>
    <row r="118" spans="1:20">
      <c r="A118" s="78" t="s">
        <v>11</v>
      </c>
      <c r="B118" s="34" t="s">
        <v>12</v>
      </c>
      <c r="C118" s="6">
        <v>0.22309999999999999</v>
      </c>
      <c r="D118" s="7">
        <v>0.40620000000000001</v>
      </c>
      <c r="E118" s="6">
        <v>0.90029999999999999</v>
      </c>
      <c r="F118" s="2">
        <v>0.70930000000000004</v>
      </c>
      <c r="G118" s="2">
        <v>0.66849999999999998</v>
      </c>
      <c r="H118" s="2">
        <v>0.42430000000000001</v>
      </c>
      <c r="I118" s="7">
        <v>0.1449</v>
      </c>
      <c r="J118" s="37"/>
      <c r="K118" s="76" t="s">
        <v>11</v>
      </c>
      <c r="L118" s="34" t="s">
        <v>12</v>
      </c>
      <c r="M118" s="8">
        <v>3.8E-3</v>
      </c>
      <c r="N118" s="34">
        <v>0.73</v>
      </c>
      <c r="O118" s="6" t="s">
        <v>35</v>
      </c>
      <c r="P118" s="2">
        <v>0.7248</v>
      </c>
      <c r="Q118" s="2">
        <v>0.22170000000000001</v>
      </c>
      <c r="R118" s="2">
        <v>8.1000000000000003E-2</v>
      </c>
      <c r="S118" s="13">
        <v>5.4999999999999997E-3</v>
      </c>
      <c r="T118" s="74"/>
    </row>
    <row r="119" spans="1:20">
      <c r="A119" s="78" t="s">
        <v>13</v>
      </c>
      <c r="B119" s="34" t="s">
        <v>14</v>
      </c>
      <c r="C119" s="158">
        <v>3.9800000000000002E-2</v>
      </c>
      <c r="D119" s="7">
        <v>0.58309999999999995</v>
      </c>
      <c r="E119" s="6" t="s">
        <v>35</v>
      </c>
      <c r="F119" s="2">
        <v>0.90510000000000002</v>
      </c>
      <c r="G119" s="2">
        <v>0.30349999999999999</v>
      </c>
      <c r="H119" s="2">
        <v>0.1681</v>
      </c>
      <c r="I119" s="7">
        <v>7.7499999999999999E-2</v>
      </c>
      <c r="J119" s="37"/>
      <c r="K119" s="76" t="s">
        <v>13</v>
      </c>
      <c r="L119" s="34" t="s">
        <v>14</v>
      </c>
      <c r="M119" s="8">
        <v>8.3000000000000001E-3</v>
      </c>
      <c r="N119" s="34">
        <v>0.68959999999999999</v>
      </c>
      <c r="O119" s="6">
        <v>0.99970000000000003</v>
      </c>
      <c r="P119" s="2">
        <v>0.90239999999999998</v>
      </c>
      <c r="Q119" s="2">
        <v>0.1169</v>
      </c>
      <c r="R119" s="2">
        <v>0.41920000000000002</v>
      </c>
      <c r="S119" s="31">
        <v>1.0800000000000001E-2</v>
      </c>
      <c r="T119" s="74"/>
    </row>
    <row r="120" spans="1:20">
      <c r="A120" s="78" t="s">
        <v>23</v>
      </c>
      <c r="B120" s="34" t="s">
        <v>24</v>
      </c>
      <c r="C120" s="6">
        <v>6.3E-2</v>
      </c>
      <c r="D120" s="7">
        <v>0.54379999999999995</v>
      </c>
      <c r="E120" s="6">
        <v>0.99060000000000004</v>
      </c>
      <c r="F120" s="2">
        <v>0.89059999999999995</v>
      </c>
      <c r="G120" s="2">
        <v>0.52049999999999996</v>
      </c>
      <c r="H120" s="2">
        <v>0.19739999999999999</v>
      </c>
      <c r="I120" s="7">
        <v>6.88E-2</v>
      </c>
      <c r="J120" s="37"/>
      <c r="K120" s="76" t="s">
        <v>23</v>
      </c>
      <c r="L120" s="34" t="s">
        <v>24</v>
      </c>
      <c r="M120" s="9">
        <v>1E-4</v>
      </c>
      <c r="N120" s="34">
        <v>0.8528</v>
      </c>
      <c r="O120" s="6">
        <v>0.88790000000000002</v>
      </c>
      <c r="P120" s="2">
        <v>0.99229999999999996</v>
      </c>
      <c r="Q120" s="2">
        <v>0.33950000000000002</v>
      </c>
      <c r="R120" s="2">
        <v>7.6100000000000001E-2</v>
      </c>
      <c r="S120" s="14">
        <v>8.9999999999999998E-4</v>
      </c>
      <c r="T120" s="74"/>
    </row>
    <row r="121" spans="1:20">
      <c r="A121" s="78" t="s">
        <v>3</v>
      </c>
      <c r="B121" s="34" t="s">
        <v>4</v>
      </c>
      <c r="C121" s="32">
        <v>1.6799999999999999E-2</v>
      </c>
      <c r="D121" s="7">
        <v>0.64590000000000003</v>
      </c>
      <c r="E121" s="6" t="s">
        <v>35</v>
      </c>
      <c r="F121" s="2">
        <v>0.75700000000000001</v>
      </c>
      <c r="G121" s="2">
        <v>5.3499999999999999E-2</v>
      </c>
      <c r="H121" s="2">
        <v>7.9500000000000001E-2</v>
      </c>
      <c r="I121" s="7">
        <v>0.98280000000000001</v>
      </c>
      <c r="J121" s="37"/>
      <c r="K121" s="76" t="s">
        <v>3</v>
      </c>
      <c r="L121" s="34" t="s">
        <v>4</v>
      </c>
      <c r="M121" s="6">
        <v>0.13930000000000001</v>
      </c>
      <c r="N121" s="34">
        <v>0.4637</v>
      </c>
      <c r="O121" s="6">
        <v>0.99939999999999996</v>
      </c>
      <c r="P121" s="2">
        <v>0.52580000000000005</v>
      </c>
      <c r="Q121" s="2">
        <v>0.4415</v>
      </c>
      <c r="R121" s="2">
        <v>0.27539999999999998</v>
      </c>
      <c r="S121" s="7" t="s">
        <v>35</v>
      </c>
      <c r="T121" s="74"/>
    </row>
    <row r="122" spans="1:20">
      <c r="A122" s="78" t="s">
        <v>15</v>
      </c>
      <c r="B122" s="34" t="s">
        <v>16</v>
      </c>
      <c r="C122" s="8">
        <v>1.4E-3</v>
      </c>
      <c r="D122" s="7">
        <v>0.77569999999999995</v>
      </c>
      <c r="E122" s="6">
        <v>0.9909</v>
      </c>
      <c r="F122" s="2">
        <v>0.63039999999999996</v>
      </c>
      <c r="G122" s="2">
        <v>8.1199999999999994E-2</v>
      </c>
      <c r="H122" s="2">
        <v>5.9400000000000001E-2</v>
      </c>
      <c r="I122" s="13">
        <v>1.4E-3</v>
      </c>
      <c r="J122" s="37"/>
      <c r="K122" s="76" t="s">
        <v>15</v>
      </c>
      <c r="L122" s="34" t="s">
        <v>16</v>
      </c>
      <c r="M122" s="6">
        <v>7.5499999999999998E-2</v>
      </c>
      <c r="N122" s="34">
        <v>0.52710000000000001</v>
      </c>
      <c r="O122" s="6" t="s">
        <v>35</v>
      </c>
      <c r="P122" s="2">
        <v>0.96579999999999999</v>
      </c>
      <c r="Q122" s="2">
        <v>0.65329999999999999</v>
      </c>
      <c r="R122" s="2">
        <v>0.7026</v>
      </c>
      <c r="S122" s="7">
        <v>6.83E-2</v>
      </c>
      <c r="T122" s="74"/>
    </row>
    <row r="123" spans="1:20">
      <c r="A123" s="78" t="s">
        <v>17</v>
      </c>
      <c r="B123" s="34" t="s">
        <v>18</v>
      </c>
      <c r="C123" s="6">
        <v>0.43009999999999998</v>
      </c>
      <c r="D123" s="7">
        <v>0.30570000000000003</v>
      </c>
      <c r="E123" s="6">
        <v>0.99619999999999997</v>
      </c>
      <c r="F123" s="2">
        <v>0.82809999999999995</v>
      </c>
      <c r="G123" s="2">
        <v>0.79500000000000004</v>
      </c>
      <c r="H123" s="2">
        <v>0.42480000000000001</v>
      </c>
      <c r="I123" s="7">
        <v>0.99950000000000006</v>
      </c>
      <c r="J123" s="37"/>
      <c r="K123" s="76" t="s">
        <v>17</v>
      </c>
      <c r="L123" s="34" t="s">
        <v>18</v>
      </c>
      <c r="M123" s="6">
        <v>0.60040000000000004</v>
      </c>
      <c r="N123" s="34">
        <v>0.23860000000000001</v>
      </c>
      <c r="O123" s="6" t="s">
        <v>35</v>
      </c>
      <c r="P123" s="2" t="s">
        <v>35</v>
      </c>
      <c r="Q123" s="2" t="s">
        <v>35</v>
      </c>
      <c r="R123" s="2">
        <v>0.99829999999999997</v>
      </c>
      <c r="S123" s="7">
        <v>0.748</v>
      </c>
      <c r="T123" s="74"/>
    </row>
    <row r="124" spans="1:20">
      <c r="A124" s="78" t="s">
        <v>19</v>
      </c>
      <c r="B124" s="34" t="s">
        <v>20</v>
      </c>
      <c r="C124" s="158">
        <v>2.8799999999999999E-2</v>
      </c>
      <c r="D124" s="7">
        <v>0.60799999999999998</v>
      </c>
      <c r="E124" s="6" t="s">
        <v>35</v>
      </c>
      <c r="F124" s="2">
        <v>0.95389999999999997</v>
      </c>
      <c r="G124" s="2">
        <v>0.39929999999999999</v>
      </c>
      <c r="H124" s="2">
        <v>0.14460000000000001</v>
      </c>
      <c r="I124" s="7">
        <v>6.1400000000000003E-2</v>
      </c>
      <c r="J124" s="37"/>
      <c r="K124" s="76" t="s">
        <v>19</v>
      </c>
      <c r="L124" s="34" t="s">
        <v>20</v>
      </c>
      <c r="M124" s="10" t="s">
        <v>40</v>
      </c>
      <c r="N124" s="34">
        <v>0.97209999999999996</v>
      </c>
      <c r="O124" s="6">
        <v>0.99009999999999998</v>
      </c>
      <c r="P124" s="3">
        <v>8.3999999999999995E-3</v>
      </c>
      <c r="Q124" s="5" t="s">
        <v>40</v>
      </c>
      <c r="R124" s="5" t="s">
        <v>40</v>
      </c>
      <c r="S124" s="15" t="s">
        <v>40</v>
      </c>
      <c r="T124" s="74"/>
    </row>
    <row r="125" spans="1:20" ht="16" thickBot="1">
      <c r="A125" s="36" t="s">
        <v>21</v>
      </c>
      <c r="B125" s="26" t="s">
        <v>22</v>
      </c>
      <c r="C125" s="11">
        <v>0.15029999999999999</v>
      </c>
      <c r="D125" s="12">
        <v>0.45500000000000002</v>
      </c>
      <c r="E125" s="16">
        <v>0.97009999999999996</v>
      </c>
      <c r="F125" s="17">
        <v>0.98919999999999997</v>
      </c>
      <c r="G125" s="17" t="s">
        <v>35</v>
      </c>
      <c r="H125" s="17">
        <v>0.87490000000000001</v>
      </c>
      <c r="I125" s="18">
        <v>0.4803</v>
      </c>
      <c r="J125" s="37"/>
      <c r="K125" s="37" t="s">
        <v>21</v>
      </c>
      <c r="L125" s="26" t="s">
        <v>22</v>
      </c>
      <c r="M125" s="11">
        <v>0.55569999999999997</v>
      </c>
      <c r="N125" s="35">
        <v>0.25569999999999998</v>
      </c>
      <c r="O125" s="16" t="s">
        <v>35</v>
      </c>
      <c r="P125" s="17">
        <v>0.97570000000000001</v>
      </c>
      <c r="Q125" s="17">
        <v>0.99880000000000002</v>
      </c>
      <c r="R125" s="17">
        <v>0.97709999999999997</v>
      </c>
      <c r="S125" s="18">
        <v>0.9274</v>
      </c>
      <c r="T125" s="74"/>
    </row>
    <row r="126" spans="1:20">
      <c r="A126" s="36"/>
      <c r="B126" s="37"/>
      <c r="C126" s="202" t="s">
        <v>144</v>
      </c>
      <c r="D126" s="37"/>
      <c r="E126" s="37"/>
      <c r="F126" s="37"/>
      <c r="G126" s="37"/>
      <c r="H126" s="37"/>
      <c r="I126" s="37" t="s">
        <v>138</v>
      </c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74"/>
    </row>
    <row r="127" spans="1:20">
      <c r="A127" s="36"/>
      <c r="B127" s="37"/>
      <c r="C127" s="37" t="s">
        <v>145</v>
      </c>
      <c r="D127" s="37"/>
      <c r="E127" s="37"/>
      <c r="F127" s="37"/>
      <c r="G127" s="37"/>
      <c r="H127" s="37"/>
      <c r="I127" s="37" t="s">
        <v>142</v>
      </c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74"/>
    </row>
    <row r="128" spans="1:20" ht="16" thickBot="1">
      <c r="A128" s="38"/>
      <c r="B128" s="39"/>
      <c r="C128" s="39">
        <f>5/7*100</f>
        <v>71.428571428571431</v>
      </c>
      <c r="D128" s="39" t="s">
        <v>149</v>
      </c>
      <c r="E128" s="39"/>
      <c r="F128" s="39"/>
      <c r="G128" s="39"/>
      <c r="H128" s="39"/>
      <c r="I128" s="39">
        <f>3/7*100</f>
        <v>42.857142857142854</v>
      </c>
      <c r="J128" s="39" t="s">
        <v>149</v>
      </c>
      <c r="K128" s="39"/>
      <c r="L128" s="39"/>
      <c r="M128" s="39"/>
      <c r="N128" s="39"/>
      <c r="O128" s="39"/>
      <c r="P128" s="39"/>
      <c r="Q128" s="39"/>
      <c r="R128" s="39"/>
      <c r="S128" s="39"/>
      <c r="T128" s="83"/>
    </row>
  </sheetData>
  <sortState ref="A9:B26">
    <sortCondition ref="B9:B26"/>
  </sortState>
  <mergeCells count="14">
    <mergeCell ref="E111:I111"/>
    <mergeCell ref="O111:S111"/>
    <mergeCell ref="AI8:AM8"/>
    <mergeCell ref="E8:I8"/>
    <mergeCell ref="E26:I26"/>
    <mergeCell ref="O26:S26"/>
    <mergeCell ref="Y8:AC8"/>
    <mergeCell ref="E90:I90"/>
    <mergeCell ref="O90:S90"/>
    <mergeCell ref="E48:I48"/>
    <mergeCell ref="O48:S48"/>
    <mergeCell ref="Y48:AC48"/>
    <mergeCell ref="E69:I69"/>
    <mergeCell ref="O69:S69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C238A-FDB3-483E-B435-3AFA0B87DAB0}">
  <dimension ref="A1:AL113"/>
  <sheetViews>
    <sheetView zoomScale="80" zoomScaleNormal="80" workbookViewId="0">
      <selection activeCell="D4" sqref="D4"/>
    </sheetView>
  </sheetViews>
  <sheetFormatPr baseColWidth="10" defaultColWidth="8.83203125" defaultRowHeight="15"/>
  <sheetData>
    <row r="1" spans="1:38" ht="19">
      <c r="A1" s="197" t="s">
        <v>147</v>
      </c>
    </row>
    <row r="2" spans="1:38" ht="19">
      <c r="A2" s="197" t="s">
        <v>148</v>
      </c>
    </row>
    <row r="3" spans="1:38">
      <c r="A3" t="s">
        <v>41</v>
      </c>
    </row>
    <row r="5" spans="1:38" ht="16" thickBot="1">
      <c r="A5" s="198" t="s">
        <v>151</v>
      </c>
    </row>
    <row r="6" spans="1:38">
      <c r="C6" s="217" t="s">
        <v>42</v>
      </c>
      <c r="D6" s="218"/>
      <c r="E6" s="218"/>
      <c r="F6" s="218"/>
      <c r="G6" s="218"/>
      <c r="H6" s="219"/>
      <c r="I6" s="217" t="s">
        <v>29</v>
      </c>
      <c r="J6" s="218"/>
      <c r="K6" s="218"/>
      <c r="L6" s="218"/>
      <c r="M6" s="218"/>
      <c r="N6" s="219"/>
      <c r="O6" s="217" t="s">
        <v>30</v>
      </c>
      <c r="P6" s="218"/>
      <c r="Q6" s="218"/>
      <c r="R6" s="218"/>
      <c r="S6" s="218"/>
      <c r="T6" s="219"/>
      <c r="U6" s="217" t="s">
        <v>31</v>
      </c>
      <c r="V6" s="218"/>
      <c r="W6" s="218"/>
      <c r="X6" s="218"/>
      <c r="Y6" s="218"/>
      <c r="Z6" s="219"/>
      <c r="AA6" s="217" t="s">
        <v>32</v>
      </c>
      <c r="AB6" s="218"/>
      <c r="AC6" s="218"/>
      <c r="AD6" s="218"/>
      <c r="AE6" s="218"/>
      <c r="AF6" s="219"/>
      <c r="AG6" s="217" t="s">
        <v>33</v>
      </c>
      <c r="AH6" s="218"/>
      <c r="AI6" s="218"/>
      <c r="AJ6" s="218"/>
      <c r="AK6" s="218"/>
      <c r="AL6" s="219"/>
    </row>
    <row r="7" spans="1:38">
      <c r="C7" s="27"/>
      <c r="D7" s="25"/>
      <c r="E7" s="25"/>
      <c r="F7" s="25" t="s">
        <v>43</v>
      </c>
      <c r="G7" s="25" t="s">
        <v>44</v>
      </c>
      <c r="H7" s="28" t="s">
        <v>45</v>
      </c>
      <c r="I7" s="36"/>
      <c r="J7" s="37"/>
      <c r="K7" s="37"/>
      <c r="L7" s="25" t="s">
        <v>43</v>
      </c>
      <c r="M7" s="25" t="s">
        <v>44</v>
      </c>
      <c r="N7" s="28" t="s">
        <v>45</v>
      </c>
      <c r="O7" s="36"/>
      <c r="P7" s="37"/>
      <c r="Q7" s="37"/>
      <c r="R7" s="25" t="s">
        <v>43</v>
      </c>
      <c r="S7" s="25" t="s">
        <v>44</v>
      </c>
      <c r="T7" s="28" t="s">
        <v>45</v>
      </c>
      <c r="U7" s="36"/>
      <c r="V7" s="37"/>
      <c r="W7" s="37"/>
      <c r="X7" s="25" t="s">
        <v>43</v>
      </c>
      <c r="Y7" s="25" t="s">
        <v>44</v>
      </c>
      <c r="Z7" s="28" t="s">
        <v>45</v>
      </c>
      <c r="AA7" s="36"/>
      <c r="AB7" s="37"/>
      <c r="AC7" s="37"/>
      <c r="AD7" s="25" t="s">
        <v>43</v>
      </c>
      <c r="AE7" s="25" t="s">
        <v>44</v>
      </c>
      <c r="AF7" s="28" t="s">
        <v>45</v>
      </c>
      <c r="AG7" s="36"/>
      <c r="AH7" s="37"/>
      <c r="AI7" s="37"/>
      <c r="AJ7" s="25" t="s">
        <v>43</v>
      </c>
      <c r="AK7" s="25" t="s">
        <v>44</v>
      </c>
      <c r="AL7" s="28" t="s">
        <v>45</v>
      </c>
    </row>
    <row r="8" spans="1:38">
      <c r="A8" t="s">
        <v>7</v>
      </c>
      <c r="B8" s="26" t="s">
        <v>8</v>
      </c>
      <c r="C8" s="144">
        <v>0.96986600000000001</v>
      </c>
      <c r="D8" s="144">
        <v>0.949044</v>
      </c>
      <c r="E8" s="144">
        <v>1.0864309999999999</v>
      </c>
      <c r="F8" s="125">
        <f>AVERAGE(C8:E8)</f>
        <v>1.0017803333333333</v>
      </c>
      <c r="G8" s="125">
        <f>_xlfn.STDEV.S(C8:E8)</f>
        <v>7.4045191919079573E-2</v>
      </c>
      <c r="H8" s="125">
        <f>(G8/F8)*100</f>
        <v>7.3913601071305628</v>
      </c>
      <c r="I8" s="105">
        <v>1.894584</v>
      </c>
      <c r="J8" s="105">
        <v>1.7159819999999999</v>
      </c>
      <c r="K8" s="105">
        <v>1.690466</v>
      </c>
      <c r="L8" s="125">
        <f>AVERAGE(I8:K8)</f>
        <v>1.7670106666666667</v>
      </c>
      <c r="M8" s="125">
        <f>_xlfn.STDEV.S(I8:K8)</f>
        <v>0.11121593005200893</v>
      </c>
      <c r="N8" s="125">
        <f>(M8/L8)*100</f>
        <v>6.294015771948307</v>
      </c>
      <c r="O8" s="106">
        <v>1.9261790000000001</v>
      </c>
      <c r="P8" s="106">
        <v>1.860765</v>
      </c>
      <c r="Q8" s="106">
        <v>1.782546</v>
      </c>
      <c r="R8" s="125">
        <f>AVERAGE(O8:Q8)</f>
        <v>1.8564966666666667</v>
      </c>
      <c r="S8" s="125">
        <f>_xlfn.STDEV.S(O8:Q8)</f>
        <v>7.1911568431882664E-2</v>
      </c>
      <c r="T8" s="125">
        <f>(S8/R8)*100</f>
        <v>3.873509159647436</v>
      </c>
      <c r="U8" s="107">
        <v>1.7125440000000001</v>
      </c>
      <c r="V8" s="107">
        <v>1.7280690000000001</v>
      </c>
      <c r="W8" s="107">
        <v>1.7951429999999999</v>
      </c>
      <c r="X8" s="125">
        <f>AVERAGE(U8:W8)</f>
        <v>1.745252</v>
      </c>
      <c r="Y8" s="125">
        <f>_xlfn.STDEV.S(U8:W8)</f>
        <v>4.3898636846717611E-2</v>
      </c>
      <c r="Z8" s="125">
        <f>(Y8/X8)*100</f>
        <v>2.5153179510304309</v>
      </c>
      <c r="AA8" s="108">
        <v>1.9096919999999999</v>
      </c>
      <c r="AB8" s="108">
        <v>1.8864190000000001</v>
      </c>
      <c r="AC8" s="108">
        <v>2.013512</v>
      </c>
      <c r="AD8" s="125">
        <f>AVERAGE(AA8:AC8)</f>
        <v>1.9365410000000001</v>
      </c>
      <c r="AE8" s="125">
        <f>_xlfn.STDEV.S(AA8:AC8)</f>
        <v>6.7666899315691975E-2</v>
      </c>
      <c r="AF8" s="125">
        <f>(AE8/AD8)*100</f>
        <v>3.4942146495061026</v>
      </c>
      <c r="AG8" s="109">
        <v>1.851264</v>
      </c>
      <c r="AH8" s="109">
        <v>1.5702069999999999</v>
      </c>
      <c r="AI8" s="109">
        <v>1.678793</v>
      </c>
      <c r="AJ8" s="125">
        <f>AVERAGE(AG8:AI8)</f>
        <v>1.700088</v>
      </c>
      <c r="AK8" s="125">
        <f>_xlfn.STDEV.S(AG8:AI8)</f>
        <v>0.14173343670778613</v>
      </c>
      <c r="AL8" s="125">
        <f>(AK8/AJ8)*100</f>
        <v>8.3368294292875493</v>
      </c>
    </row>
    <row r="9" spans="1:38">
      <c r="A9" t="s">
        <v>1</v>
      </c>
      <c r="B9" s="26" t="s">
        <v>2</v>
      </c>
      <c r="C9" s="144">
        <v>1.0074430000000001</v>
      </c>
      <c r="D9" s="144">
        <v>0.98822100000000002</v>
      </c>
      <c r="E9" s="144">
        <v>1.0044439999999999</v>
      </c>
      <c r="F9" s="125">
        <f t="shared" ref="F9:F20" si="0">AVERAGE(C9:E9)</f>
        <v>1.0000359999999999</v>
      </c>
      <c r="G9" s="125">
        <f t="shared" ref="G9:G20" si="1">_xlfn.STDEV.S(C9:E9)</f>
        <v>1.0341381387416287E-2</v>
      </c>
      <c r="H9" s="125">
        <f t="shared" ref="H9:H20" si="2">(G9/F9)*100</f>
        <v>1.0341009111088288</v>
      </c>
      <c r="I9" s="105">
        <v>1.6297919999999999</v>
      </c>
      <c r="J9" s="105">
        <v>1.575636</v>
      </c>
      <c r="K9" s="105">
        <v>1.5979460000000001</v>
      </c>
      <c r="L9" s="125">
        <f t="shared" ref="L9:L20" si="3">AVERAGE(I9:K9)</f>
        <v>1.6011246666666665</v>
      </c>
      <c r="M9" s="125">
        <f t="shared" ref="M9:M20" si="4">_xlfn.STDEV.S(I9:K9)</f>
        <v>2.7217568321459752E-2</v>
      </c>
      <c r="N9" s="125">
        <f t="shared" ref="N9:N20" si="5">(M9/L9)*100</f>
        <v>1.6999031298495444</v>
      </c>
      <c r="O9" s="106">
        <v>1.533056</v>
      </c>
      <c r="P9" s="106">
        <v>1.6758710000000001</v>
      </c>
      <c r="Q9" s="106">
        <v>1.525452</v>
      </c>
      <c r="R9" s="125">
        <f t="shared" ref="R9:R20" si="6">AVERAGE(O9:Q9)</f>
        <v>1.5781263333333335</v>
      </c>
      <c r="S9" s="125">
        <f t="shared" ref="S9:S20" si="7">_xlfn.STDEV.S(O9:Q9)</f>
        <v>8.4734704226387333E-2</v>
      </c>
      <c r="T9" s="125">
        <f t="shared" ref="T9:T20" si="8">(S9/R9)*100</f>
        <v>5.3693232561052247</v>
      </c>
      <c r="U9" s="107">
        <v>1.7569300000000001</v>
      </c>
      <c r="V9" s="107">
        <v>1.8266100000000001</v>
      </c>
      <c r="W9" s="107">
        <v>1.7632350000000001</v>
      </c>
      <c r="X9" s="125">
        <f t="shared" ref="X9:X20" si="9">AVERAGE(U9:W9)</f>
        <v>1.7822583333333333</v>
      </c>
      <c r="Y9" s="125">
        <f t="shared" ref="Y9:Y20" si="10">_xlfn.STDEV.S(U9:W9)</f>
        <v>3.8538824688012112E-2</v>
      </c>
      <c r="Z9" s="125">
        <f t="shared" ref="Z9:Z20" si="11">(Y9/X9)*100</f>
        <v>2.1623590681118308</v>
      </c>
      <c r="AA9" s="108">
        <v>1.647408</v>
      </c>
      <c r="AB9" s="108">
        <v>1.6254660000000001</v>
      </c>
      <c r="AC9" s="108">
        <v>1.830406</v>
      </c>
      <c r="AD9" s="125">
        <f t="shared" ref="AD9:AD20" si="12">AVERAGE(AA9:AC9)</f>
        <v>1.7010933333333333</v>
      </c>
      <c r="AE9" s="125">
        <f t="shared" ref="AE9:AE20" si="13">_xlfn.STDEV.S(AA9:AC9)</f>
        <v>0.1125241625666831</v>
      </c>
      <c r="AF9" s="125">
        <f t="shared" ref="AF9:AF20" si="14">(AE9/AD9)*100</f>
        <v>6.6148141528595206</v>
      </c>
      <c r="AG9" s="109">
        <v>2.3235519999999998</v>
      </c>
      <c r="AH9" s="109">
        <v>2.388414</v>
      </c>
      <c r="AI9" s="109">
        <v>2.3439990000000002</v>
      </c>
      <c r="AJ9" s="125">
        <f t="shared" ref="AJ9:AJ20" si="15">AVERAGE(AG9:AI9)</f>
        <v>2.3519883333333333</v>
      </c>
      <c r="AK9" s="125">
        <f t="shared" ref="AK9:AK20" si="16">_xlfn.STDEV.S(AG9:AI9)</f>
        <v>3.3160848094301476E-2</v>
      </c>
      <c r="AL9" s="125">
        <f t="shared" ref="AL9:AL20" si="17">(AK9/AJ9)*100</f>
        <v>1.4099069975957139</v>
      </c>
    </row>
    <row r="10" spans="1:38">
      <c r="A10" t="s">
        <v>25</v>
      </c>
      <c r="B10" s="26" t="s">
        <v>26</v>
      </c>
      <c r="C10" s="144">
        <v>0.99262399999999995</v>
      </c>
      <c r="D10" s="144">
        <v>1.113537</v>
      </c>
      <c r="E10" s="144">
        <v>0.90471299999999999</v>
      </c>
      <c r="F10" s="125">
        <f t="shared" si="0"/>
        <v>1.0036246666666668</v>
      </c>
      <c r="G10" s="125">
        <f t="shared" si="1"/>
        <v>0.10484572830751539</v>
      </c>
      <c r="H10" s="125">
        <f t="shared" si="2"/>
        <v>10.446707000111799</v>
      </c>
      <c r="I10" s="105">
        <v>1.6753070000000001</v>
      </c>
      <c r="J10" s="105">
        <v>1.7506090000000001</v>
      </c>
      <c r="K10" s="105">
        <v>1.582333</v>
      </c>
      <c r="L10" s="125">
        <f t="shared" si="3"/>
        <v>1.6694163333333334</v>
      </c>
      <c r="M10" s="125">
        <f t="shared" si="4"/>
        <v>8.4292514551016579E-2</v>
      </c>
      <c r="N10" s="125">
        <f t="shared" si="5"/>
        <v>5.0492206688016061</v>
      </c>
      <c r="O10" s="106">
        <v>2.0925220000000002</v>
      </c>
      <c r="P10" s="106">
        <v>1.9369620000000001</v>
      </c>
      <c r="Q10" s="106">
        <v>2.0428109999999999</v>
      </c>
      <c r="R10" s="125">
        <f t="shared" si="6"/>
        <v>2.0240983333333333</v>
      </c>
      <c r="S10" s="125">
        <f t="shared" si="7"/>
        <v>7.9450307238759885E-2</v>
      </c>
      <c r="T10" s="125">
        <f t="shared" si="8"/>
        <v>3.9252197351459315</v>
      </c>
      <c r="U10" s="107">
        <v>1.938723</v>
      </c>
      <c r="V10" s="107">
        <v>1.9256390000000001</v>
      </c>
      <c r="W10" s="107">
        <v>2.1401659999999998</v>
      </c>
      <c r="X10" s="125">
        <f t="shared" si="9"/>
        <v>2.0015093333333334</v>
      </c>
      <c r="Y10" s="125">
        <f t="shared" si="10"/>
        <v>0.12025826862354745</v>
      </c>
      <c r="Z10" s="125">
        <f t="shared" si="11"/>
        <v>6.0083791077440614</v>
      </c>
      <c r="AA10" s="108">
        <v>2.494561</v>
      </c>
      <c r="AB10" s="108">
        <v>2.8443200000000002</v>
      </c>
      <c r="AC10" s="108">
        <v>2.4125049999999999</v>
      </c>
      <c r="AD10" s="125">
        <f t="shared" si="12"/>
        <v>2.5837953333333332</v>
      </c>
      <c r="AE10" s="125">
        <f t="shared" si="13"/>
        <v>0.22932100479531611</v>
      </c>
      <c r="AF10" s="125">
        <f t="shared" si="14"/>
        <v>8.8753548640971882</v>
      </c>
      <c r="AG10" s="109">
        <v>5.1062000000000003</v>
      </c>
      <c r="AH10" s="109">
        <v>4.1443709999999996</v>
      </c>
      <c r="AI10" s="109">
        <v>4.3818619999999999</v>
      </c>
      <c r="AJ10" s="125">
        <f t="shared" si="15"/>
        <v>4.5441443333333336</v>
      </c>
      <c r="AK10" s="125">
        <f t="shared" si="16"/>
        <v>0.50102936350510796</v>
      </c>
      <c r="AL10" s="125">
        <f t="shared" si="17"/>
        <v>11.025824154172067</v>
      </c>
    </row>
    <row r="11" spans="1:38">
      <c r="A11" t="s">
        <v>5</v>
      </c>
      <c r="B11" s="26" t="s">
        <v>6</v>
      </c>
      <c r="C11" s="144">
        <v>1.1020350000000001</v>
      </c>
      <c r="D11" s="144">
        <v>0.98816700000000002</v>
      </c>
      <c r="E11" s="144">
        <v>0.91827800000000004</v>
      </c>
      <c r="F11" s="125">
        <f t="shared" si="0"/>
        <v>1.0028266666666668</v>
      </c>
      <c r="G11" s="125">
        <f t="shared" si="1"/>
        <v>9.2751485876687384E-2</v>
      </c>
      <c r="H11" s="125">
        <f t="shared" si="2"/>
        <v>9.2490047342864887</v>
      </c>
      <c r="I11" s="105">
        <v>1.984464</v>
      </c>
      <c r="J11" s="105">
        <v>1.5816460000000001</v>
      </c>
      <c r="K11" s="105">
        <v>1.4082170000000001</v>
      </c>
      <c r="L11" s="125">
        <f t="shared" si="3"/>
        <v>1.6581090000000003</v>
      </c>
      <c r="M11" s="125">
        <f t="shared" si="4"/>
        <v>0.29563506901076436</v>
      </c>
      <c r="N11" s="125">
        <f t="shared" si="5"/>
        <v>17.82965227320787</v>
      </c>
      <c r="O11" s="106">
        <v>1.6144700000000001</v>
      </c>
      <c r="P11" s="106">
        <v>1.4083749999999999</v>
      </c>
      <c r="Q11" s="106">
        <v>1.265404</v>
      </c>
      <c r="R11" s="125">
        <f t="shared" si="6"/>
        <v>1.4294163333333334</v>
      </c>
      <c r="S11" s="125">
        <f t="shared" si="7"/>
        <v>0.17548168385997825</v>
      </c>
      <c r="T11" s="125">
        <f t="shared" si="8"/>
        <v>12.276457164216321</v>
      </c>
      <c r="U11" s="107">
        <v>1.5716570000000001</v>
      </c>
      <c r="V11" s="107">
        <v>1.5341530000000001</v>
      </c>
      <c r="W11" s="107">
        <v>1.3103590000000001</v>
      </c>
      <c r="X11" s="125">
        <f t="shared" si="9"/>
        <v>1.4720563333333334</v>
      </c>
      <c r="Y11" s="125">
        <f t="shared" si="10"/>
        <v>0.14128396302954324</v>
      </c>
      <c r="Z11" s="125">
        <f t="shared" si="11"/>
        <v>9.5977280101515525</v>
      </c>
      <c r="AA11" s="108">
        <v>1.542591</v>
      </c>
      <c r="AB11" s="108">
        <v>1.408973</v>
      </c>
      <c r="AC11" s="108">
        <v>1.427217</v>
      </c>
      <c r="AD11" s="125">
        <f t="shared" si="12"/>
        <v>1.4595936666666667</v>
      </c>
      <c r="AE11" s="125">
        <f t="shared" si="13"/>
        <v>7.2454322778791727E-2</v>
      </c>
      <c r="AF11" s="125">
        <f t="shared" si="14"/>
        <v>4.9640063829722285</v>
      </c>
      <c r="AG11" s="109">
        <v>1.9825919999999999</v>
      </c>
      <c r="AH11" s="109">
        <v>1.7911170000000001</v>
      </c>
      <c r="AI11" s="109">
        <v>1.388172</v>
      </c>
      <c r="AJ11" s="125">
        <f t="shared" si="15"/>
        <v>1.7206270000000001</v>
      </c>
      <c r="AK11" s="125">
        <f t="shared" si="16"/>
        <v>0.30341459123615017</v>
      </c>
      <c r="AL11" s="125">
        <f t="shared" si="17"/>
        <v>17.633955019661446</v>
      </c>
    </row>
    <row r="12" spans="1:38">
      <c r="A12" t="s">
        <v>9</v>
      </c>
      <c r="B12" s="26" t="s">
        <v>10</v>
      </c>
      <c r="C12" s="144">
        <v>0.96759099999999998</v>
      </c>
      <c r="D12" s="144">
        <v>1.3101849999999999</v>
      </c>
      <c r="E12" s="144">
        <v>0.78881599999999996</v>
      </c>
      <c r="F12" s="125">
        <f t="shared" si="0"/>
        <v>1.0221973333333334</v>
      </c>
      <c r="G12" s="125">
        <f t="shared" si="1"/>
        <v>0.26493923316551876</v>
      </c>
      <c r="H12" s="125">
        <f t="shared" si="2"/>
        <v>25.918599523397841</v>
      </c>
      <c r="I12" s="105">
        <v>1.515496</v>
      </c>
      <c r="J12" s="105">
        <v>1.2042679999999999</v>
      </c>
      <c r="K12" s="105">
        <v>1.08971</v>
      </c>
      <c r="L12" s="125">
        <f t="shared" si="3"/>
        <v>1.2698246666666666</v>
      </c>
      <c r="M12" s="125">
        <f t="shared" si="4"/>
        <v>0.22033312700847599</v>
      </c>
      <c r="N12" s="125">
        <f t="shared" si="5"/>
        <v>17.351460622265122</v>
      </c>
      <c r="O12" s="106">
        <v>1.6367229999999999</v>
      </c>
      <c r="P12" s="106">
        <v>1.1239619999999999</v>
      </c>
      <c r="Q12" s="106">
        <v>1.4065700000000001</v>
      </c>
      <c r="R12" s="125">
        <f t="shared" si="6"/>
        <v>1.3890849999999999</v>
      </c>
      <c r="S12" s="125">
        <f t="shared" si="7"/>
        <v>0.25682728573693281</v>
      </c>
      <c r="T12" s="125">
        <f t="shared" si="8"/>
        <v>18.488953932763856</v>
      </c>
      <c r="U12" s="107">
        <v>1.948671</v>
      </c>
      <c r="V12" s="107">
        <v>1.218979</v>
      </c>
      <c r="W12" s="107">
        <v>1.438269</v>
      </c>
      <c r="X12" s="125">
        <f t="shared" si="9"/>
        <v>1.5353063333333334</v>
      </c>
      <c r="Y12" s="125">
        <f t="shared" si="10"/>
        <v>0.37439923445612572</v>
      </c>
      <c r="Z12" s="125">
        <f t="shared" si="11"/>
        <v>24.385963004741878</v>
      </c>
      <c r="AA12" s="108">
        <v>1.7233989999999999</v>
      </c>
      <c r="AB12" s="108">
        <v>1.3651120000000001</v>
      </c>
      <c r="AC12" s="108">
        <v>1.1589430000000001</v>
      </c>
      <c r="AD12" s="125">
        <f t="shared" si="12"/>
        <v>1.415818</v>
      </c>
      <c r="AE12" s="125">
        <f t="shared" si="13"/>
        <v>0.28562382220500993</v>
      </c>
      <c r="AF12" s="125">
        <f t="shared" si="14"/>
        <v>20.173766840442056</v>
      </c>
      <c r="AG12" s="109">
        <v>1.117637</v>
      </c>
      <c r="AH12" s="109">
        <v>1.3311679999999999</v>
      </c>
      <c r="AI12" s="109">
        <v>1.1448400000000001</v>
      </c>
      <c r="AJ12" s="125">
        <f t="shared" si="15"/>
        <v>1.1978816666666667</v>
      </c>
      <c r="AK12" s="125">
        <f t="shared" si="16"/>
        <v>0.11622794755278662</v>
      </c>
      <c r="AL12" s="125">
        <f t="shared" si="17"/>
        <v>9.7027904163700036</v>
      </c>
    </row>
    <row r="13" spans="1:38">
      <c r="A13" t="s">
        <v>11</v>
      </c>
      <c r="B13" s="26" t="s">
        <v>12</v>
      </c>
      <c r="C13" s="144">
        <v>0.97998700000000005</v>
      </c>
      <c r="D13" s="144">
        <v>1.1361920000000001</v>
      </c>
      <c r="E13" s="144">
        <v>0.89810599999999996</v>
      </c>
      <c r="F13" s="125">
        <f t="shared" si="0"/>
        <v>1.0047616666666668</v>
      </c>
      <c r="G13" s="125">
        <f t="shared" si="1"/>
        <v>0.12096104302763493</v>
      </c>
      <c r="H13" s="125">
        <f t="shared" si="2"/>
        <v>12.038779647010973</v>
      </c>
      <c r="I13" s="105">
        <v>1.3766339999999999</v>
      </c>
      <c r="J13" s="105">
        <v>1.176031</v>
      </c>
      <c r="K13" s="105">
        <v>1.247797</v>
      </c>
      <c r="L13" s="125">
        <f t="shared" si="3"/>
        <v>1.2668206666666668</v>
      </c>
      <c r="M13" s="125">
        <f t="shared" si="4"/>
        <v>0.10164554010055393</v>
      </c>
      <c r="N13" s="125">
        <f t="shared" si="5"/>
        <v>8.0236723930317364</v>
      </c>
      <c r="O13" s="106">
        <v>1.2843439999999999</v>
      </c>
      <c r="P13" s="106">
        <v>0.97342799999999996</v>
      </c>
      <c r="Q13" s="106">
        <v>1.016243</v>
      </c>
      <c r="R13" s="125">
        <f t="shared" si="6"/>
        <v>1.0913383333333335</v>
      </c>
      <c r="S13" s="125">
        <f t="shared" si="7"/>
        <v>0.16851311990564113</v>
      </c>
      <c r="T13" s="125">
        <f t="shared" si="8"/>
        <v>15.440960402347677</v>
      </c>
      <c r="U13" s="107">
        <v>1.2432460000000001</v>
      </c>
      <c r="V13" s="107">
        <v>1.0953580000000001</v>
      </c>
      <c r="W13" s="107">
        <v>2.0976149999999998</v>
      </c>
      <c r="X13" s="125">
        <f t="shared" si="9"/>
        <v>1.4787396666666666</v>
      </c>
      <c r="Y13" s="125">
        <f t="shared" si="10"/>
        <v>0.54103856035622222</v>
      </c>
      <c r="Z13" s="125">
        <f t="shared" si="11"/>
        <v>36.587816811313118</v>
      </c>
      <c r="AA13" s="108">
        <v>1.6069720000000001</v>
      </c>
      <c r="AB13" s="108">
        <v>1.389996</v>
      </c>
      <c r="AC13" s="108">
        <v>1.2529809999999999</v>
      </c>
      <c r="AD13" s="125">
        <f t="shared" si="12"/>
        <v>1.4166496666666666</v>
      </c>
      <c r="AE13" s="125">
        <f t="shared" si="13"/>
        <v>0.17849431498043289</v>
      </c>
      <c r="AF13" s="125">
        <f t="shared" si="14"/>
        <v>12.599749901499962</v>
      </c>
      <c r="AG13" s="109">
        <v>1.607769</v>
      </c>
      <c r="AH13" s="109">
        <v>1.1750780000000001</v>
      </c>
      <c r="AI13" s="109">
        <v>1.5443119999999999</v>
      </c>
      <c r="AJ13" s="125">
        <f t="shared" si="15"/>
        <v>1.4423863333333333</v>
      </c>
      <c r="AK13" s="125">
        <f t="shared" si="16"/>
        <v>0.23366002335515867</v>
      </c>
      <c r="AL13" s="125">
        <f t="shared" si="17"/>
        <v>16.199545014765484</v>
      </c>
    </row>
    <row r="14" spans="1:38">
      <c r="A14" t="s">
        <v>13</v>
      </c>
      <c r="B14" s="26" t="s">
        <v>14</v>
      </c>
      <c r="C14" s="144">
        <v>1.094482</v>
      </c>
      <c r="D14" s="144">
        <v>0.93180499999999999</v>
      </c>
      <c r="E14" s="144">
        <v>0.98054200000000002</v>
      </c>
      <c r="F14" s="125">
        <f t="shared" si="0"/>
        <v>1.0022763333333333</v>
      </c>
      <c r="G14" s="125">
        <f t="shared" si="1"/>
        <v>8.3487948329883696E-2</v>
      </c>
      <c r="H14" s="125">
        <f t="shared" si="2"/>
        <v>8.3298333556597708</v>
      </c>
      <c r="I14" s="105">
        <v>1.836292</v>
      </c>
      <c r="J14" s="105">
        <v>1.4753540000000001</v>
      </c>
      <c r="K14" s="105">
        <v>1.303677</v>
      </c>
      <c r="L14" s="125">
        <f t="shared" si="3"/>
        <v>1.5384409999999999</v>
      </c>
      <c r="M14" s="125">
        <f t="shared" si="4"/>
        <v>0.27185411847717095</v>
      </c>
      <c r="N14" s="125">
        <f t="shared" si="5"/>
        <v>17.670753605576746</v>
      </c>
      <c r="O14" s="106">
        <v>1.6672119999999999</v>
      </c>
      <c r="P14" s="106">
        <v>1.290724</v>
      </c>
      <c r="Q14" s="106">
        <v>1.4149989999999999</v>
      </c>
      <c r="R14" s="125">
        <f t="shared" si="6"/>
        <v>1.4576450000000001</v>
      </c>
      <c r="S14" s="125">
        <f t="shared" si="7"/>
        <v>0.19183277749904867</v>
      </c>
      <c r="T14" s="125">
        <f t="shared" si="8"/>
        <v>13.16045933674171</v>
      </c>
      <c r="U14" s="107">
        <v>1.6389940000000001</v>
      </c>
      <c r="V14" s="107">
        <v>1.336932</v>
      </c>
      <c r="W14" s="107">
        <v>1.3069090000000001</v>
      </c>
      <c r="X14" s="125">
        <f t="shared" si="9"/>
        <v>1.4276116666666667</v>
      </c>
      <c r="Y14" s="125">
        <f t="shared" si="10"/>
        <v>0.18367692633080765</v>
      </c>
      <c r="Z14" s="125">
        <f t="shared" si="11"/>
        <v>12.86602867008472</v>
      </c>
      <c r="AA14" s="108">
        <v>1.9783539999999999</v>
      </c>
      <c r="AB14" s="108">
        <v>1.2763979999999999</v>
      </c>
      <c r="AC14" s="108">
        <v>1.6915089999999999</v>
      </c>
      <c r="AD14" s="125">
        <f t="shared" si="12"/>
        <v>1.6487536666666667</v>
      </c>
      <c r="AE14" s="125">
        <f t="shared" si="13"/>
        <v>0.35292572926939231</v>
      </c>
      <c r="AF14" s="125">
        <f t="shared" si="14"/>
        <v>21.405606938416248</v>
      </c>
      <c r="AG14" s="109">
        <v>2.1757309999999999</v>
      </c>
      <c r="AH14" s="109">
        <v>1.616827</v>
      </c>
      <c r="AI14" s="109">
        <v>1.8609020000000001</v>
      </c>
      <c r="AJ14" s="125">
        <f t="shared" si="15"/>
        <v>1.8844866666666666</v>
      </c>
      <c r="AK14" s="125">
        <f t="shared" si="16"/>
        <v>0.28019742625572813</v>
      </c>
      <c r="AL14" s="125">
        <f t="shared" si="17"/>
        <v>14.868634053609373</v>
      </c>
    </row>
    <row r="15" spans="1:38">
      <c r="A15" t="s">
        <v>23</v>
      </c>
      <c r="B15" s="26" t="s">
        <v>24</v>
      </c>
      <c r="C15" s="144">
        <v>1.1326560000000001</v>
      </c>
      <c r="D15" s="144">
        <v>1.0012190000000001</v>
      </c>
      <c r="E15" s="144">
        <v>0.88180599999999998</v>
      </c>
      <c r="F15" s="125">
        <f t="shared" si="0"/>
        <v>1.0052270000000001</v>
      </c>
      <c r="G15" s="125">
        <f t="shared" si="1"/>
        <v>0.12547301970144714</v>
      </c>
      <c r="H15" s="125">
        <f t="shared" si="2"/>
        <v>12.48205825166327</v>
      </c>
      <c r="I15" s="105">
        <v>1.1556169999999999</v>
      </c>
      <c r="J15" s="105">
        <v>1.133067</v>
      </c>
      <c r="K15" s="105">
        <v>1.0757810000000001</v>
      </c>
      <c r="L15" s="125">
        <f t="shared" si="3"/>
        <v>1.1214883333333334</v>
      </c>
      <c r="M15" s="125">
        <f t="shared" si="4"/>
        <v>4.1158181025566787E-2</v>
      </c>
      <c r="N15" s="125">
        <f t="shared" si="5"/>
        <v>3.6699606943957019</v>
      </c>
      <c r="O15" s="106">
        <v>0.98419500000000004</v>
      </c>
      <c r="P15" s="106">
        <v>1.0479890000000001</v>
      </c>
      <c r="Q15" s="106">
        <v>1.091547</v>
      </c>
      <c r="R15" s="125">
        <f t="shared" si="6"/>
        <v>1.0412436666666667</v>
      </c>
      <c r="S15" s="125">
        <f t="shared" si="7"/>
        <v>5.3992940439777252E-2</v>
      </c>
      <c r="T15" s="125">
        <f t="shared" si="8"/>
        <v>5.1854279808130652</v>
      </c>
      <c r="U15" s="107">
        <v>0.91520500000000005</v>
      </c>
      <c r="V15" s="107">
        <v>1.2636369999999999</v>
      </c>
      <c r="W15" s="107">
        <v>1.025676</v>
      </c>
      <c r="X15" s="125">
        <f t="shared" si="9"/>
        <v>1.0681726666666667</v>
      </c>
      <c r="Y15" s="125">
        <f t="shared" si="10"/>
        <v>0.17806091560006387</v>
      </c>
      <c r="Z15" s="125">
        <f t="shared" si="11"/>
        <v>16.669675339635841</v>
      </c>
      <c r="AA15" s="108">
        <v>1.3452029999999999</v>
      </c>
      <c r="AB15" s="108">
        <v>1.0977589999999999</v>
      </c>
      <c r="AC15" s="108">
        <v>1.0196240000000001</v>
      </c>
      <c r="AD15" s="125">
        <f t="shared" si="12"/>
        <v>1.1541953333333332</v>
      </c>
      <c r="AE15" s="125">
        <f t="shared" si="13"/>
        <v>0.16996827968869177</v>
      </c>
      <c r="AF15" s="125">
        <f t="shared" si="14"/>
        <v>14.726127786171242</v>
      </c>
      <c r="AG15" s="109">
        <v>1.577199</v>
      </c>
      <c r="AH15" s="109">
        <v>1.757663</v>
      </c>
      <c r="AI15" s="109">
        <v>1.5570200000000001</v>
      </c>
      <c r="AJ15" s="125">
        <f t="shared" si="15"/>
        <v>1.6306273333333337</v>
      </c>
      <c r="AK15" s="125">
        <f t="shared" si="16"/>
        <v>0.11047779625034762</v>
      </c>
      <c r="AL15" s="125">
        <f t="shared" si="17"/>
        <v>6.7751713706717132</v>
      </c>
    </row>
    <row r="16" spans="1:38">
      <c r="A16" t="s">
        <v>3</v>
      </c>
      <c r="B16" s="26" t="s">
        <v>4</v>
      </c>
      <c r="C16" s="144">
        <v>0.82746500000000001</v>
      </c>
      <c r="D16" s="144">
        <v>1.269857</v>
      </c>
      <c r="E16" s="144">
        <v>0.95169000000000004</v>
      </c>
      <c r="F16" s="125">
        <f t="shared" si="0"/>
        <v>1.0163373333333334</v>
      </c>
      <c r="G16" s="125">
        <f t="shared" si="1"/>
        <v>0.22817127053231959</v>
      </c>
      <c r="H16" s="125">
        <f t="shared" si="2"/>
        <v>22.450348230736996</v>
      </c>
      <c r="I16" s="105">
        <v>1.8127089999999999</v>
      </c>
      <c r="J16" s="105">
        <v>1.6374789999999999</v>
      </c>
      <c r="K16" s="105">
        <v>1.781533</v>
      </c>
      <c r="L16" s="125">
        <f t="shared" si="3"/>
        <v>1.7439070000000001</v>
      </c>
      <c r="M16" s="125">
        <f t="shared" si="4"/>
        <v>9.3478206722208815E-2</v>
      </c>
      <c r="N16" s="125">
        <f t="shared" si="5"/>
        <v>5.3602747578975718</v>
      </c>
      <c r="O16" s="106">
        <v>1.6204750000000001</v>
      </c>
      <c r="P16" s="106">
        <v>1.1316729999999999</v>
      </c>
      <c r="Q16" s="106">
        <v>1.627046</v>
      </c>
      <c r="R16" s="125">
        <f t="shared" si="6"/>
        <v>1.4597313333333333</v>
      </c>
      <c r="S16" s="125">
        <f t="shared" si="7"/>
        <v>0.28412584722677564</v>
      </c>
      <c r="T16" s="125">
        <f t="shared" si="8"/>
        <v>19.464256246248212</v>
      </c>
      <c r="U16" s="107">
        <v>1.0413809999999999</v>
      </c>
      <c r="V16" s="107">
        <v>1.1868749999999999</v>
      </c>
      <c r="W16" s="107">
        <v>1.3046040000000001</v>
      </c>
      <c r="X16" s="125">
        <f t="shared" si="9"/>
        <v>1.1776200000000001</v>
      </c>
      <c r="Y16" s="125">
        <f t="shared" si="10"/>
        <v>0.13185533057483881</v>
      </c>
      <c r="Z16" s="125">
        <f t="shared" si="11"/>
        <v>11.19676386056952</v>
      </c>
      <c r="AA16" s="108">
        <v>0.98561600000000005</v>
      </c>
      <c r="AB16" s="108">
        <v>0.93867299999999998</v>
      </c>
      <c r="AC16" s="108">
        <v>1.523909</v>
      </c>
      <c r="AD16" s="125">
        <f t="shared" si="12"/>
        <v>1.1493993333333332</v>
      </c>
      <c r="AE16" s="125">
        <f t="shared" si="13"/>
        <v>0.32518307018098819</v>
      </c>
      <c r="AF16" s="125">
        <f t="shared" si="14"/>
        <v>28.291565929304657</v>
      </c>
      <c r="AG16" s="109">
        <v>1.006697</v>
      </c>
      <c r="AH16" s="109">
        <v>0.95574400000000004</v>
      </c>
      <c r="AI16" s="109">
        <v>0.92227000000000003</v>
      </c>
      <c r="AJ16" s="125">
        <f t="shared" si="15"/>
        <v>0.96157033333333342</v>
      </c>
      <c r="AK16" s="125">
        <f t="shared" si="16"/>
        <v>4.2513988313651892E-2</v>
      </c>
      <c r="AL16" s="125">
        <f t="shared" si="17"/>
        <v>4.421308232989567</v>
      </c>
    </row>
    <row r="17" spans="1:38">
      <c r="A17" t="s">
        <v>15</v>
      </c>
      <c r="B17" s="26" t="s">
        <v>16</v>
      </c>
      <c r="C17" s="144">
        <v>0.931118</v>
      </c>
      <c r="D17" s="144">
        <v>1.0978760000000001</v>
      </c>
      <c r="E17" s="144">
        <v>0.97823199999999999</v>
      </c>
      <c r="F17" s="125">
        <f t="shared" si="0"/>
        <v>1.0024086666666667</v>
      </c>
      <c r="G17" s="125">
        <f t="shared" si="1"/>
        <v>8.5967674444138248E-2</v>
      </c>
      <c r="H17" s="125">
        <f t="shared" si="2"/>
        <v>8.5761104530359447</v>
      </c>
      <c r="I17" s="105">
        <v>3.4524490000000001</v>
      </c>
      <c r="J17" s="105">
        <v>3.331175</v>
      </c>
      <c r="K17" s="105">
        <v>2.978742</v>
      </c>
      <c r="L17" s="125">
        <f t="shared" si="3"/>
        <v>3.2541220000000002</v>
      </c>
      <c r="M17" s="125">
        <f t="shared" si="4"/>
        <v>0.24607408248127233</v>
      </c>
      <c r="N17" s="125">
        <f t="shared" si="5"/>
        <v>7.5619193896624743</v>
      </c>
      <c r="O17" s="106">
        <v>3.609642</v>
      </c>
      <c r="P17" s="106">
        <v>3.5433210000000002</v>
      </c>
      <c r="Q17" s="106">
        <v>3.0730409999999999</v>
      </c>
      <c r="R17" s="125">
        <f t="shared" si="6"/>
        <v>3.408668</v>
      </c>
      <c r="S17" s="125">
        <f t="shared" si="7"/>
        <v>0.29254697247963457</v>
      </c>
      <c r="T17" s="125">
        <f t="shared" si="8"/>
        <v>8.5824425400078432</v>
      </c>
      <c r="U17" s="107">
        <v>3.4190149999999999</v>
      </c>
      <c r="V17" s="107">
        <v>3.3478430000000001</v>
      </c>
      <c r="W17" s="107">
        <v>2.9464809999999999</v>
      </c>
      <c r="X17" s="125">
        <f t="shared" si="9"/>
        <v>3.2377796666666665</v>
      </c>
      <c r="Y17" s="125">
        <f t="shared" si="10"/>
        <v>0.25476959845580743</v>
      </c>
      <c r="Z17" s="125">
        <f t="shared" si="11"/>
        <v>7.8686515045693586</v>
      </c>
      <c r="AA17" s="108">
        <v>3.8077190000000001</v>
      </c>
      <c r="AB17" s="108">
        <v>3.7677860000000001</v>
      </c>
      <c r="AC17" s="108">
        <v>3.766133</v>
      </c>
      <c r="AD17" s="125">
        <f t="shared" si="12"/>
        <v>3.7805459999999997</v>
      </c>
      <c r="AE17" s="125">
        <f t="shared" si="13"/>
        <v>2.3547017836660373E-2</v>
      </c>
      <c r="AF17" s="125">
        <f t="shared" si="14"/>
        <v>0.62284701301506118</v>
      </c>
      <c r="AG17" s="109">
        <v>5.338025</v>
      </c>
      <c r="AH17" s="109">
        <v>5.164345</v>
      </c>
      <c r="AI17" s="109">
        <v>4.7389799999999997</v>
      </c>
      <c r="AJ17" s="125">
        <f t="shared" si="15"/>
        <v>5.0804499999999999</v>
      </c>
      <c r="AK17" s="125">
        <f t="shared" si="16"/>
        <v>0.3082085434815201</v>
      </c>
      <c r="AL17" s="125">
        <f t="shared" si="17"/>
        <v>6.0665599205094063</v>
      </c>
    </row>
    <row r="18" spans="1:38">
      <c r="A18" t="s">
        <v>17</v>
      </c>
      <c r="B18" s="26" t="s">
        <v>18</v>
      </c>
      <c r="C18" s="144">
        <v>1.4802599999999999</v>
      </c>
      <c r="D18" s="144">
        <v>0.80222000000000004</v>
      </c>
      <c r="E18" s="144">
        <v>0.842109</v>
      </c>
      <c r="F18" s="125">
        <f t="shared" si="0"/>
        <v>1.0415296666666667</v>
      </c>
      <c r="G18" s="125">
        <f t="shared" si="1"/>
        <v>0.38047471942342387</v>
      </c>
      <c r="H18" s="125">
        <f t="shared" si="2"/>
        <v>36.530377539902737</v>
      </c>
      <c r="I18" s="105">
        <v>0.71789199999999997</v>
      </c>
      <c r="J18" s="105">
        <v>0.71982299999999999</v>
      </c>
      <c r="K18" s="105">
        <v>0.68006800000000001</v>
      </c>
      <c r="L18" s="125">
        <f t="shared" si="3"/>
        <v>0.70592766666666662</v>
      </c>
      <c r="M18" s="125">
        <f t="shared" si="4"/>
        <v>2.2415930949512955E-2</v>
      </c>
      <c r="N18" s="125">
        <f t="shared" si="5"/>
        <v>3.1753863756833853</v>
      </c>
      <c r="O18" s="106">
        <v>0.59733499999999995</v>
      </c>
      <c r="P18" s="106">
        <v>0.61845600000000001</v>
      </c>
      <c r="Q18" s="106">
        <v>0.54383999999999999</v>
      </c>
      <c r="R18" s="125">
        <f t="shared" si="6"/>
        <v>0.58654366666666657</v>
      </c>
      <c r="S18" s="125">
        <f t="shared" si="7"/>
        <v>3.8460713986265695E-2</v>
      </c>
      <c r="T18" s="125">
        <f t="shared" si="8"/>
        <v>6.5571782924259177</v>
      </c>
      <c r="U18" s="107">
        <v>0.80388599999999999</v>
      </c>
      <c r="V18" s="107"/>
      <c r="W18" s="107">
        <v>0.80132999999999999</v>
      </c>
      <c r="X18" s="125">
        <f t="shared" si="9"/>
        <v>0.80260799999999999</v>
      </c>
      <c r="Y18" s="125">
        <f t="shared" si="10"/>
        <v>1.8073649327128175E-3</v>
      </c>
      <c r="Z18" s="125">
        <f t="shared" si="11"/>
        <v>0.22518650857116018</v>
      </c>
      <c r="AA18" s="108">
        <v>0.84708499999999998</v>
      </c>
      <c r="AB18" s="108">
        <v>0.50082899999999997</v>
      </c>
      <c r="AC18" s="108">
        <v>0.79882799999999998</v>
      </c>
      <c r="AD18" s="125">
        <f t="shared" si="12"/>
        <v>0.71558066666666653</v>
      </c>
      <c r="AE18" s="125">
        <f t="shared" si="13"/>
        <v>0.18753904463959878</v>
      </c>
      <c r="AF18" s="125">
        <f t="shared" si="14"/>
        <v>26.207952977991599</v>
      </c>
      <c r="AG18" s="109">
        <v>0.72262400000000004</v>
      </c>
      <c r="AH18" s="109">
        <v>0.61474799999999996</v>
      </c>
      <c r="AI18" s="109">
        <v>0.42287400000000003</v>
      </c>
      <c r="AJ18" s="125">
        <f t="shared" si="15"/>
        <v>0.5867486666666667</v>
      </c>
      <c r="AK18" s="125">
        <f t="shared" si="16"/>
        <v>0.1518238704069072</v>
      </c>
      <c r="AL18" s="125">
        <f t="shared" si="17"/>
        <v>25.875452136844601</v>
      </c>
    </row>
    <row r="19" spans="1:38">
      <c r="A19" t="s">
        <v>19</v>
      </c>
      <c r="B19" s="26" t="s">
        <v>20</v>
      </c>
      <c r="C19" s="144">
        <v>1.1482589999999999</v>
      </c>
      <c r="D19" s="144">
        <v>0.80532899999999996</v>
      </c>
      <c r="E19" s="144">
        <v>1.081402</v>
      </c>
      <c r="F19" s="125">
        <f t="shared" si="0"/>
        <v>1.0116633333333331</v>
      </c>
      <c r="G19" s="125">
        <f t="shared" si="1"/>
        <v>0.18179069680908741</v>
      </c>
      <c r="H19" s="125">
        <f t="shared" si="2"/>
        <v>17.969485580751908</v>
      </c>
      <c r="I19" s="105">
        <v>2.3796240000000002</v>
      </c>
      <c r="J19" s="105">
        <v>2.8079700000000001</v>
      </c>
      <c r="K19" s="105">
        <v>2.317396</v>
      </c>
      <c r="L19" s="125">
        <f t="shared" si="3"/>
        <v>2.5016633333333336</v>
      </c>
      <c r="M19" s="125">
        <f t="shared" si="4"/>
        <v>0.26708783485837262</v>
      </c>
      <c r="N19" s="125">
        <f t="shared" si="5"/>
        <v>10.676410022866357</v>
      </c>
      <c r="O19" s="106">
        <v>2.4159060000000001</v>
      </c>
      <c r="P19" s="106">
        <v>2.5321790000000002</v>
      </c>
      <c r="Q19" s="106">
        <v>2.7038280000000001</v>
      </c>
      <c r="R19" s="125">
        <f t="shared" si="6"/>
        <v>2.5506376666666668</v>
      </c>
      <c r="S19" s="125">
        <f t="shared" si="7"/>
        <v>0.14484581907094637</v>
      </c>
      <c r="T19" s="125">
        <f t="shared" si="8"/>
        <v>5.678808125665296</v>
      </c>
      <c r="U19" s="107">
        <v>2.1824170000000001</v>
      </c>
      <c r="V19" s="107">
        <v>2.2101760000000001</v>
      </c>
      <c r="W19" s="107">
        <v>2.1313689999999998</v>
      </c>
      <c r="X19" s="125">
        <f t="shared" si="9"/>
        <v>2.1746539999999999</v>
      </c>
      <c r="Y19" s="125">
        <f t="shared" si="10"/>
        <v>3.9972915067580599E-2</v>
      </c>
      <c r="Z19" s="125">
        <f t="shared" si="11"/>
        <v>1.8381275857023969</v>
      </c>
      <c r="AA19" s="108">
        <v>2.6778379999999999</v>
      </c>
      <c r="AB19" s="108">
        <v>2.5187330000000001</v>
      </c>
      <c r="AC19" s="108">
        <v>2.9934240000000001</v>
      </c>
      <c r="AD19" s="125">
        <f t="shared" si="12"/>
        <v>2.7299983333333331</v>
      </c>
      <c r="AE19" s="125">
        <f t="shared" si="13"/>
        <v>0.24160590152215516</v>
      </c>
      <c r="AF19" s="125">
        <f t="shared" si="14"/>
        <v>8.8500384257434295</v>
      </c>
      <c r="AG19" s="109">
        <v>2.9698329999999999</v>
      </c>
      <c r="AH19" s="109">
        <v>2.413119</v>
      </c>
      <c r="AI19" s="109">
        <v>2.8593829999999998</v>
      </c>
      <c r="AJ19" s="125">
        <f t="shared" si="15"/>
        <v>2.7474449999999995</v>
      </c>
      <c r="AK19" s="125">
        <f t="shared" si="16"/>
        <v>0.29475448483780525</v>
      </c>
      <c r="AL19" s="125">
        <f t="shared" si="17"/>
        <v>10.728312480788707</v>
      </c>
    </row>
    <row r="20" spans="1:38">
      <c r="A20" t="s">
        <v>21</v>
      </c>
      <c r="B20" s="26" t="s">
        <v>22</v>
      </c>
      <c r="C20" s="144">
        <v>0.95627700000000004</v>
      </c>
      <c r="D20" s="144">
        <v>1.015814</v>
      </c>
      <c r="E20" s="144">
        <v>1.0294430000000001</v>
      </c>
      <c r="F20" s="125">
        <f t="shared" si="0"/>
        <v>1.0005113333333335</v>
      </c>
      <c r="G20" s="125">
        <f t="shared" si="1"/>
        <v>3.8909440940899348E-2</v>
      </c>
      <c r="H20" s="125">
        <f t="shared" si="2"/>
        <v>3.888955541489719</v>
      </c>
      <c r="I20" s="105">
        <v>1.3716820000000001</v>
      </c>
      <c r="J20" s="105">
        <v>1.3245610000000001</v>
      </c>
      <c r="K20" s="105">
        <v>1.3988240000000001</v>
      </c>
      <c r="L20" s="125">
        <f t="shared" si="3"/>
        <v>1.3650223333333333</v>
      </c>
      <c r="M20" s="125">
        <f t="shared" si="4"/>
        <v>3.7576743636634241E-2</v>
      </c>
      <c r="N20" s="125">
        <f t="shared" si="5"/>
        <v>2.7528299514978078</v>
      </c>
      <c r="O20" s="106">
        <v>1.2191099999999999</v>
      </c>
      <c r="P20" s="106">
        <v>1.1841889999999999</v>
      </c>
      <c r="Q20" s="106">
        <v>1.309355</v>
      </c>
      <c r="R20" s="125">
        <f t="shared" si="6"/>
        <v>1.2375513333333332</v>
      </c>
      <c r="S20" s="125">
        <f t="shared" si="7"/>
        <v>6.4588652024433382E-2</v>
      </c>
      <c r="T20" s="125">
        <f t="shared" si="8"/>
        <v>5.2190685173813707</v>
      </c>
      <c r="U20" s="107">
        <v>1.1758500000000001</v>
      </c>
      <c r="V20" s="107">
        <v>1.1994450000000001</v>
      </c>
      <c r="W20" s="107">
        <v>1.283507</v>
      </c>
      <c r="X20" s="125">
        <f t="shared" si="9"/>
        <v>1.2196006666666668</v>
      </c>
      <c r="Y20" s="125">
        <f t="shared" si="10"/>
        <v>5.6587945592089892E-2</v>
      </c>
      <c r="Z20" s="125">
        <f t="shared" si="11"/>
        <v>4.6398749310913701</v>
      </c>
      <c r="AA20" s="108">
        <v>1.3997230000000001</v>
      </c>
      <c r="AB20" s="108">
        <v>1.333985</v>
      </c>
      <c r="AC20" s="108">
        <v>1.4262509999999999</v>
      </c>
      <c r="AD20" s="125">
        <f t="shared" si="12"/>
        <v>1.3866529999999999</v>
      </c>
      <c r="AE20" s="125">
        <f t="shared" si="13"/>
        <v>4.750128802464202E-2</v>
      </c>
      <c r="AF20" s="125">
        <f t="shared" si="14"/>
        <v>3.4256074176194065</v>
      </c>
      <c r="AG20" s="109">
        <v>1.579663</v>
      </c>
      <c r="AH20" s="109">
        <v>1.6095759999999999</v>
      </c>
      <c r="AI20" s="109">
        <v>1.5742769999999999</v>
      </c>
      <c r="AJ20" s="125">
        <f t="shared" si="15"/>
        <v>1.5878386666666664</v>
      </c>
      <c r="AK20" s="125">
        <f t="shared" si="16"/>
        <v>1.9016729327971511E-2</v>
      </c>
      <c r="AL20" s="125">
        <f t="shared" si="17"/>
        <v>1.1976487112442689</v>
      </c>
    </row>
    <row r="21" spans="1:38">
      <c r="G21" t="s">
        <v>61</v>
      </c>
      <c r="H21" s="125">
        <f>SMALL(H8:H20,1)</f>
        <v>1.0341009111088288</v>
      </c>
      <c r="M21" t="s">
        <v>61</v>
      </c>
      <c r="N21" s="125">
        <f>SMALL(N8:N20,1)</f>
        <v>1.6999031298495444</v>
      </c>
      <c r="S21" t="s">
        <v>61</v>
      </c>
      <c r="T21" s="125">
        <f>SMALL(T8:T20,1)</f>
        <v>3.873509159647436</v>
      </c>
      <c r="Y21" t="s">
        <v>61</v>
      </c>
      <c r="Z21" s="125">
        <f>SMALL(Z8:Z20,1)</f>
        <v>0.22518650857116018</v>
      </c>
      <c r="AE21" t="s">
        <v>61</v>
      </c>
      <c r="AF21" s="125">
        <f>SMALL(AF8:AF20,1)</f>
        <v>0.62284701301506118</v>
      </c>
      <c r="AK21" t="s">
        <v>61</v>
      </c>
      <c r="AL21" s="125">
        <f>SMALL(AL8:AL20,1)</f>
        <v>1.1976487112442689</v>
      </c>
    </row>
    <row r="22" spans="1:38">
      <c r="G22" t="s">
        <v>62</v>
      </c>
      <c r="H22" s="125">
        <f>LARGE(H8:H21,1)</f>
        <v>36.530377539902737</v>
      </c>
      <c r="M22" t="s">
        <v>62</v>
      </c>
      <c r="N22" s="125">
        <f>LARGE(N8:N21,1)</f>
        <v>17.82965227320787</v>
      </c>
      <c r="S22" t="s">
        <v>62</v>
      </c>
      <c r="T22" s="125">
        <f>LARGE(T8:T21,1)</f>
        <v>19.464256246248212</v>
      </c>
      <c r="Y22" t="s">
        <v>62</v>
      </c>
      <c r="Z22" s="125">
        <f>LARGE(Z8:Z21,1)</f>
        <v>36.587816811313118</v>
      </c>
      <c r="AE22" t="s">
        <v>62</v>
      </c>
      <c r="AF22" s="125">
        <f>LARGE(AF8:AF21,1)</f>
        <v>28.291565929304657</v>
      </c>
      <c r="AK22" t="s">
        <v>62</v>
      </c>
      <c r="AL22" s="125">
        <f>LARGE(AL8:AL21,1)</f>
        <v>25.875452136844601</v>
      </c>
    </row>
    <row r="23" spans="1:38" ht="16" thickBot="1">
      <c r="A23" s="178" t="s">
        <v>150</v>
      </c>
    </row>
    <row r="24" spans="1:38">
      <c r="C24" s="217" t="s">
        <v>42</v>
      </c>
      <c r="D24" s="218"/>
      <c r="E24" s="218"/>
      <c r="F24" s="218"/>
      <c r="G24" s="218"/>
      <c r="H24" s="219"/>
      <c r="I24" s="217" t="s">
        <v>29</v>
      </c>
      <c r="J24" s="218"/>
      <c r="K24" s="218"/>
      <c r="L24" s="218"/>
      <c r="M24" s="218"/>
      <c r="N24" s="219"/>
      <c r="O24" s="217" t="s">
        <v>30</v>
      </c>
      <c r="P24" s="218"/>
      <c r="Q24" s="218"/>
      <c r="R24" s="218"/>
      <c r="S24" s="218"/>
      <c r="T24" s="219"/>
      <c r="U24" s="217" t="s">
        <v>31</v>
      </c>
      <c r="V24" s="218"/>
      <c r="W24" s="218"/>
      <c r="X24" s="218"/>
      <c r="Y24" s="218"/>
      <c r="Z24" s="219"/>
      <c r="AA24" s="217" t="s">
        <v>32</v>
      </c>
      <c r="AB24" s="218"/>
      <c r="AC24" s="218"/>
      <c r="AD24" s="218"/>
      <c r="AE24" s="218"/>
      <c r="AF24" s="219"/>
      <c r="AG24" s="217" t="s">
        <v>33</v>
      </c>
      <c r="AH24" s="218"/>
      <c r="AI24" s="218"/>
      <c r="AJ24" s="218"/>
      <c r="AK24" s="218"/>
      <c r="AL24" s="219"/>
    </row>
    <row r="25" spans="1:38">
      <c r="C25" s="27"/>
      <c r="D25" s="25"/>
      <c r="E25" s="25"/>
      <c r="F25" s="25" t="s">
        <v>43</v>
      </c>
      <c r="G25" s="25" t="s">
        <v>44</v>
      </c>
      <c r="H25" s="28" t="s">
        <v>45</v>
      </c>
      <c r="I25" s="36"/>
      <c r="J25" s="37"/>
      <c r="K25" s="37"/>
      <c r="L25" s="25" t="s">
        <v>43</v>
      </c>
      <c r="M25" s="25" t="s">
        <v>44</v>
      </c>
      <c r="N25" s="28" t="s">
        <v>45</v>
      </c>
      <c r="O25" s="36"/>
      <c r="P25" s="37"/>
      <c r="Q25" s="37"/>
      <c r="R25" s="25" t="s">
        <v>43</v>
      </c>
      <c r="S25" s="25" t="s">
        <v>44</v>
      </c>
      <c r="T25" s="28" t="s">
        <v>45</v>
      </c>
      <c r="U25" s="36"/>
      <c r="V25" s="37"/>
      <c r="W25" s="37"/>
      <c r="X25" s="25" t="s">
        <v>43</v>
      </c>
      <c r="Y25" s="25" t="s">
        <v>44</v>
      </c>
      <c r="Z25" s="28" t="s">
        <v>45</v>
      </c>
      <c r="AA25" s="36"/>
      <c r="AB25" s="37"/>
      <c r="AC25" s="37"/>
      <c r="AD25" s="25" t="s">
        <v>43</v>
      </c>
      <c r="AE25" s="25" t="s">
        <v>44</v>
      </c>
      <c r="AF25" s="28" t="s">
        <v>45</v>
      </c>
      <c r="AG25" s="36"/>
      <c r="AH25" s="37"/>
      <c r="AI25" s="37"/>
      <c r="AJ25" s="25" t="s">
        <v>43</v>
      </c>
      <c r="AK25" s="25" t="s">
        <v>44</v>
      </c>
      <c r="AL25" s="28" t="s">
        <v>45</v>
      </c>
    </row>
    <row r="26" spans="1:38">
      <c r="A26" t="s">
        <v>7</v>
      </c>
      <c r="B26" s="26" t="s">
        <v>8</v>
      </c>
      <c r="C26" s="144">
        <v>1.0722370000000001</v>
      </c>
      <c r="D26" s="144">
        <v>0.95335599999999998</v>
      </c>
      <c r="E26" s="144">
        <v>0.97826000000000002</v>
      </c>
      <c r="F26" s="125">
        <f>AVERAGE(C26:E26)</f>
        <v>1.0012843333333334</v>
      </c>
      <c r="G26" s="125">
        <f>_xlfn.STDEV.S(C26:E26)</f>
        <v>6.2695797182373725E-2</v>
      </c>
      <c r="H26" s="125">
        <f>(G26/F26)*100</f>
        <v>6.2615378165017113</v>
      </c>
      <c r="I26" s="110">
        <v>1.83843</v>
      </c>
      <c r="J26" s="110">
        <v>1.8815299999999999</v>
      </c>
      <c r="K26" s="110">
        <v>1.8685940000000001</v>
      </c>
      <c r="L26" s="125">
        <f>AVERAGE(I26:K26)</f>
        <v>1.8628513333333334</v>
      </c>
      <c r="M26" s="125">
        <f>_xlfn.STDEV.S(I26:K26)</f>
        <v>2.2116422977808421E-2</v>
      </c>
      <c r="N26" s="125">
        <f>(M26/L26)*100</f>
        <v>1.187234997343235</v>
      </c>
      <c r="O26" s="111">
        <v>1.7827409999999999</v>
      </c>
      <c r="P26" s="111">
        <v>1.7085440000000001</v>
      </c>
      <c r="Q26" s="111">
        <v>1.8268800000000001</v>
      </c>
      <c r="R26" s="125">
        <f>AVERAGE(O26:Q26)</f>
        <v>1.7727216666666668</v>
      </c>
      <c r="S26" s="125">
        <f>_xlfn.STDEV.S(O26:Q26)</f>
        <v>5.9800857053501591E-2</v>
      </c>
      <c r="T26" s="125">
        <f>(S26/R26)*100</f>
        <v>3.37339234793401</v>
      </c>
      <c r="U26" s="112">
        <v>1.7147920000000001</v>
      </c>
      <c r="V26" s="112">
        <v>1.68249</v>
      </c>
      <c r="W26" s="112">
        <v>1.693349</v>
      </c>
      <c r="X26" s="125">
        <f>AVERAGE(U26:W26)</f>
        <v>1.696877</v>
      </c>
      <c r="Y26" s="125">
        <f>_xlfn.STDEV.S(U26:W26)</f>
        <v>1.6437453847843987E-2</v>
      </c>
      <c r="Z26" s="125">
        <f>(Y26/X26)*100</f>
        <v>0.96868858779062872</v>
      </c>
      <c r="AA26" s="113">
        <v>1.7683009999999999</v>
      </c>
      <c r="AB26" s="113">
        <v>1.7203310000000001</v>
      </c>
      <c r="AC26" s="113">
        <v>1.7372000000000001</v>
      </c>
      <c r="AD26" s="125">
        <f>AVERAGE(AA26:AC26)</f>
        <v>1.7419440000000002</v>
      </c>
      <c r="AE26" s="125">
        <f>_xlfn.STDEV.S(AA26:AC26)</f>
        <v>2.4334325077963348E-2</v>
      </c>
      <c r="AF26" s="125">
        <f>(AE26/AD26)*100</f>
        <v>1.3969636841346993</v>
      </c>
      <c r="AG26" s="114">
        <v>1.69007</v>
      </c>
      <c r="AH26" s="114">
        <v>1.6401479999999999</v>
      </c>
      <c r="AI26" s="114">
        <v>1.5178940000000001</v>
      </c>
      <c r="AJ26" s="125">
        <f>AVERAGE(AG26:AI26)</f>
        <v>1.6160373333333335</v>
      </c>
      <c r="AK26" s="125">
        <f>_xlfn.STDEV.S(AG26:AI26)</f>
        <v>8.8584067017344156E-2</v>
      </c>
      <c r="AL26" s="125">
        <f>(AK26/AJ26)*100</f>
        <v>5.481560678714362</v>
      </c>
    </row>
    <row r="27" spans="1:38">
      <c r="A27" t="s">
        <v>1</v>
      </c>
      <c r="B27" s="26" t="s">
        <v>2</v>
      </c>
      <c r="C27" s="144">
        <v>0.99310399999999999</v>
      </c>
      <c r="D27" s="144">
        <v>1.0538259999999999</v>
      </c>
      <c r="E27" s="144">
        <v>0.95551200000000003</v>
      </c>
      <c r="F27" s="125">
        <f t="shared" ref="F27:F38" si="18">AVERAGE(C27:E27)</f>
        <v>1.0008139999999999</v>
      </c>
      <c r="G27" s="125">
        <f t="shared" ref="G27:G38" si="19">_xlfn.STDEV.S(C27:E27)</f>
        <v>4.9608403763878504E-2</v>
      </c>
      <c r="H27" s="125">
        <f t="shared" ref="H27:H38" si="20">(G27/F27)*100</f>
        <v>4.9568055366809931</v>
      </c>
      <c r="I27" s="110">
        <v>1.251266</v>
      </c>
      <c r="J27" s="110">
        <v>1.229571</v>
      </c>
      <c r="K27" s="110">
        <v>1.2929900000000001</v>
      </c>
      <c r="L27" s="125">
        <f t="shared" ref="L27:L28" si="21">AVERAGE(I27:K27)</f>
        <v>1.2579423333333335</v>
      </c>
      <c r="M27" s="125">
        <f t="shared" ref="M27:M28" si="22">_xlfn.STDEV.S(I27:K27)</f>
        <v>3.2232320120235483E-2</v>
      </c>
      <c r="N27" s="125">
        <f t="shared" ref="N27:N28" si="23">(M27/L27)*100</f>
        <v>2.5623050648772834</v>
      </c>
      <c r="O27" s="111">
        <v>1.215538</v>
      </c>
      <c r="P27" s="111">
        <v>1.133742</v>
      </c>
      <c r="Q27" s="111">
        <v>1.183594</v>
      </c>
      <c r="R27" s="125">
        <f t="shared" ref="R27:R28" si="24">AVERAGE(O27:Q27)</f>
        <v>1.1776246666666668</v>
      </c>
      <c r="S27" s="125">
        <f t="shared" ref="S27:S28" si="25">_xlfn.STDEV.S(O27:Q27)</f>
        <v>4.1223429131178942E-2</v>
      </c>
      <c r="T27" s="125">
        <f t="shared" ref="T27:T28" si="26">(S27/R27)*100</f>
        <v>3.5005575458829501</v>
      </c>
      <c r="U27" s="112">
        <v>1.275671</v>
      </c>
      <c r="V27" s="112">
        <v>1.1019049999999999</v>
      </c>
      <c r="W27" s="112">
        <v>1.1321300000000001</v>
      </c>
      <c r="X27" s="125">
        <f t="shared" ref="X27:X28" si="27">AVERAGE(U27:W27)</f>
        <v>1.169902</v>
      </c>
      <c r="Y27" s="125">
        <f t="shared" ref="Y27:Y28" si="28">_xlfn.STDEV.S(U27:W27)</f>
        <v>9.2836946723812513E-2</v>
      </c>
      <c r="Z27" s="125">
        <f t="shared" ref="Z27:Z28" si="29">(Y27/X27)*100</f>
        <v>7.9354464496865988</v>
      </c>
      <c r="AA27" s="113">
        <v>1.270869</v>
      </c>
      <c r="AB27" s="113">
        <v>1.3745000000000001</v>
      </c>
      <c r="AC27" s="113">
        <v>1.137094</v>
      </c>
      <c r="AD27" s="125">
        <f t="shared" ref="AD27:AD28" si="30">AVERAGE(AA27:AC27)</f>
        <v>1.260821</v>
      </c>
      <c r="AE27" s="125">
        <f t="shared" ref="AE27:AE28" si="31">_xlfn.STDEV.S(AA27:AC27)</f>
        <v>0.11902152719991456</v>
      </c>
      <c r="AF27" s="125">
        <f t="shared" ref="AF27:AF28" si="32">(AE27/AD27)*100</f>
        <v>9.4400019669655375</v>
      </c>
      <c r="AG27" s="114">
        <v>1.618198</v>
      </c>
      <c r="AH27" s="114">
        <v>1.6469480000000001</v>
      </c>
      <c r="AI27" s="114">
        <v>1.546543</v>
      </c>
      <c r="AJ27" s="125">
        <f t="shared" ref="AJ27:AJ28" si="33">AVERAGE(AG27:AI27)</f>
        <v>1.6038963333333334</v>
      </c>
      <c r="AK27" s="125">
        <f t="shared" ref="AK27:AK28" si="34">_xlfn.STDEV.S(AG27:AI27)</f>
        <v>5.1707777542003654E-2</v>
      </c>
      <c r="AL27" s="125">
        <f t="shared" ref="AL27:AL28" si="35">(AK27/AJ27)*100</f>
        <v>3.2238852641143465</v>
      </c>
    </row>
    <row r="28" spans="1:38">
      <c r="A28" t="s">
        <v>25</v>
      </c>
      <c r="B28" s="26" t="s">
        <v>26</v>
      </c>
      <c r="C28" s="144">
        <v>1.022718</v>
      </c>
      <c r="D28" s="144">
        <v>0.98660300000000001</v>
      </c>
      <c r="E28" s="144">
        <v>0.99106499999999997</v>
      </c>
      <c r="F28" s="125">
        <f t="shared" si="18"/>
        <v>1.0001286666666667</v>
      </c>
      <c r="G28" s="125">
        <f t="shared" si="19"/>
        <v>1.9689739620760194E-2</v>
      </c>
      <c r="H28" s="125">
        <f t="shared" si="20"/>
        <v>1.9687206533519546</v>
      </c>
      <c r="I28" s="110">
        <v>2.2632479999999999</v>
      </c>
      <c r="J28" s="110">
        <v>2.2786430000000002</v>
      </c>
      <c r="K28" s="110">
        <v>2.1514700000000002</v>
      </c>
      <c r="L28" s="125">
        <f t="shared" si="21"/>
        <v>2.2311203333333331</v>
      </c>
      <c r="M28" s="125">
        <f t="shared" si="22"/>
        <v>6.9407371412072094E-2</v>
      </c>
      <c r="N28" s="125">
        <f t="shared" si="23"/>
        <v>3.1108753022019329</v>
      </c>
      <c r="O28" s="111">
        <v>2.5183369999999998</v>
      </c>
      <c r="P28" s="111">
        <v>2.2857940000000001</v>
      </c>
      <c r="Q28" s="111">
        <v>2.3000099999999999</v>
      </c>
      <c r="R28" s="125">
        <f t="shared" si="24"/>
        <v>2.3680470000000002</v>
      </c>
      <c r="S28" s="125">
        <f t="shared" si="25"/>
        <v>0.13034890386574019</v>
      </c>
      <c r="T28" s="125">
        <f t="shared" si="26"/>
        <v>5.5044897278533824</v>
      </c>
      <c r="U28" s="112">
        <v>2.5177339999999999</v>
      </c>
      <c r="V28" s="112">
        <v>2.429684</v>
      </c>
      <c r="W28" s="112">
        <v>2.2163279999999999</v>
      </c>
      <c r="X28" s="125">
        <f t="shared" si="27"/>
        <v>2.3879153333333334</v>
      </c>
      <c r="Y28" s="125">
        <f t="shared" si="28"/>
        <v>0.15498341958200995</v>
      </c>
      <c r="Z28" s="125">
        <f t="shared" si="29"/>
        <v>6.4903230620687813</v>
      </c>
      <c r="AA28" s="113">
        <v>3.0294310000000002</v>
      </c>
      <c r="AB28" s="113">
        <v>2.9883470000000001</v>
      </c>
      <c r="AC28" s="113">
        <v>2.555056</v>
      </c>
      <c r="AD28" s="125">
        <f t="shared" si="30"/>
        <v>2.8576113333333333</v>
      </c>
      <c r="AE28" s="125">
        <f t="shared" si="31"/>
        <v>0.2628246013225044</v>
      </c>
      <c r="AF28" s="125">
        <f t="shared" si="32"/>
        <v>9.1973529869762238</v>
      </c>
      <c r="AG28" s="114">
        <v>5.1798400000000004</v>
      </c>
      <c r="AH28" s="114">
        <v>4.9272939999999998</v>
      </c>
      <c r="AI28" s="114">
        <v>4.0439040000000004</v>
      </c>
      <c r="AJ28" s="125">
        <f t="shared" si="33"/>
        <v>4.7170126666666663</v>
      </c>
      <c r="AK28" s="125">
        <f t="shared" si="34"/>
        <v>0.59644893191734205</v>
      </c>
      <c r="AL28" s="125">
        <f t="shared" si="35"/>
        <v>12.644632823062352</v>
      </c>
    </row>
    <row r="29" spans="1:38">
      <c r="B29" s="26"/>
      <c r="C29" s="145"/>
      <c r="D29" s="145"/>
      <c r="E29" s="145"/>
      <c r="F29" s="125"/>
      <c r="G29" s="125"/>
      <c r="H29" s="125"/>
      <c r="L29" s="125"/>
      <c r="M29" s="125"/>
      <c r="N29" s="125"/>
      <c r="R29" s="125"/>
      <c r="S29" s="125"/>
      <c r="T29" s="125"/>
      <c r="X29" s="125"/>
      <c r="Y29" s="125"/>
      <c r="Z29" s="125"/>
      <c r="AD29" s="125"/>
      <c r="AE29" s="125"/>
      <c r="AF29" s="125"/>
      <c r="AJ29" s="125"/>
      <c r="AK29" s="125"/>
      <c r="AL29" s="125"/>
    </row>
    <row r="30" spans="1:38">
      <c r="A30" t="s">
        <v>9</v>
      </c>
      <c r="B30" s="26" t="s">
        <v>10</v>
      </c>
      <c r="C30" s="144">
        <v>1.0139180000000001</v>
      </c>
      <c r="D30" s="144">
        <v>0.907694</v>
      </c>
      <c r="E30" s="144">
        <v>1.08657</v>
      </c>
      <c r="F30" s="125">
        <f t="shared" si="18"/>
        <v>1.0027273333333333</v>
      </c>
      <c r="G30" s="125">
        <f t="shared" si="19"/>
        <v>8.9961542390809071E-2</v>
      </c>
      <c r="H30" s="125">
        <f t="shared" si="20"/>
        <v>8.9716854622634941</v>
      </c>
      <c r="I30" s="110">
        <v>1.3076749999999999</v>
      </c>
      <c r="J30" s="110">
        <v>1.3116019999999999</v>
      </c>
      <c r="K30" s="110">
        <v>1.4678500000000001</v>
      </c>
      <c r="L30" s="125">
        <f t="shared" ref="L30:L38" si="36">AVERAGE(I30:K30)</f>
        <v>1.3623756666666667</v>
      </c>
      <c r="M30" s="125">
        <f t="shared" ref="M30:M38" si="37">_xlfn.STDEV.S(I30:K30)</f>
        <v>9.1364553172077353E-2</v>
      </c>
      <c r="N30" s="125">
        <f t="shared" ref="N30:N38" si="38">(M30/L30)*100</f>
        <v>6.7062672512068264</v>
      </c>
      <c r="O30" s="111">
        <v>1.3659600000000001</v>
      </c>
      <c r="P30" s="111">
        <v>1.2426630000000001</v>
      </c>
      <c r="Q30" s="111">
        <v>1.453667</v>
      </c>
      <c r="R30" s="125">
        <f t="shared" ref="R30:R38" si="39">AVERAGE(O30:Q30)</f>
        <v>1.3540966666666667</v>
      </c>
      <c r="S30" s="125">
        <f t="shared" ref="S30:S38" si="40">_xlfn.STDEV.S(O30:Q30)</f>
        <v>0.10600106609055086</v>
      </c>
      <c r="T30" s="125">
        <f t="shared" ref="T30:T38" si="41">(S30/R30)*100</f>
        <v>7.8281756908456206</v>
      </c>
      <c r="U30" s="112">
        <v>1.268772</v>
      </c>
      <c r="V30" s="112">
        <v>1.2885789999999999</v>
      </c>
      <c r="W30" s="112">
        <v>1.287174</v>
      </c>
      <c r="X30" s="125">
        <f t="shared" ref="X30:X38" si="42">AVERAGE(U30:W30)</f>
        <v>1.2815083333333332</v>
      </c>
      <c r="Y30" s="125">
        <f t="shared" ref="Y30:Y38" si="43">_xlfn.STDEV.S(U30:W30)</f>
        <v>1.1052336691095364E-2</v>
      </c>
      <c r="Z30" s="125">
        <f t="shared" ref="Z30:Z38" si="44">(Y30/X30)*100</f>
        <v>0.86244750842525664</v>
      </c>
      <c r="AA30" s="113">
        <v>1.275164</v>
      </c>
      <c r="AB30" s="113">
        <v>1.3413489999999999</v>
      </c>
      <c r="AC30" s="113">
        <v>1.2945759999999999</v>
      </c>
      <c r="AD30" s="125">
        <f t="shared" ref="AD30:AD38" si="45">AVERAGE(AA30:AC30)</f>
        <v>1.3036963333333331</v>
      </c>
      <c r="AE30" s="125">
        <f t="shared" ref="AE30:AE38" si="46">_xlfn.STDEV.S(AA30:AC30)</f>
        <v>3.4022035746458963E-2</v>
      </c>
      <c r="AF30" s="125">
        <f t="shared" ref="AF30:AF38" si="47">(AE30/AD30)*100</f>
        <v>2.6096595408434049</v>
      </c>
      <c r="AG30" s="114">
        <v>1.5900700000000001</v>
      </c>
      <c r="AH30" s="114">
        <v>1.526918</v>
      </c>
      <c r="AI30" s="114">
        <v>1.4107419999999999</v>
      </c>
      <c r="AJ30" s="125">
        <f t="shared" ref="AJ30:AJ38" si="48">AVERAGE(AG30:AI30)</f>
        <v>1.5092433333333333</v>
      </c>
      <c r="AK30" s="125">
        <f t="shared" ref="AK30:AK38" si="49">_xlfn.STDEV.S(AG30:AI30)</f>
        <v>9.0961136082028715E-2</v>
      </c>
      <c r="AL30" s="125">
        <f t="shared" ref="AL30:AL38" si="50">(AK30/AJ30)*100</f>
        <v>6.0269364172794351</v>
      </c>
    </row>
    <row r="31" spans="1:38">
      <c r="A31" t="s">
        <v>11</v>
      </c>
      <c r="B31" s="26" t="s">
        <v>12</v>
      </c>
      <c r="C31" s="144">
        <v>1.0552459999999999</v>
      </c>
      <c r="D31" s="144">
        <v>0.98492299999999999</v>
      </c>
      <c r="E31" s="144">
        <v>0.96215200000000001</v>
      </c>
      <c r="F31" s="125">
        <f t="shared" si="18"/>
        <v>1.0007736666666667</v>
      </c>
      <c r="G31" s="125">
        <f t="shared" si="19"/>
        <v>4.8528918536614105E-2</v>
      </c>
      <c r="H31" s="125">
        <f t="shared" si="20"/>
        <v>4.8491402354992132</v>
      </c>
      <c r="I31" s="110">
        <v>1.4386380000000001</v>
      </c>
      <c r="J31" s="110">
        <v>1.273676</v>
      </c>
      <c r="K31" s="110">
        <v>1.5402709999999999</v>
      </c>
      <c r="L31" s="125">
        <f t="shared" si="36"/>
        <v>1.4175283333333333</v>
      </c>
      <c r="M31" s="125">
        <f t="shared" si="37"/>
        <v>0.13454529730292814</v>
      </c>
      <c r="N31" s="125">
        <f t="shared" si="38"/>
        <v>9.4915420128882655</v>
      </c>
      <c r="O31" s="111">
        <v>1.4444440000000001</v>
      </c>
      <c r="P31" s="111">
        <v>1.272289</v>
      </c>
      <c r="Q31" s="111">
        <v>1.406668</v>
      </c>
      <c r="R31" s="125">
        <f t="shared" si="39"/>
        <v>1.3744670000000001</v>
      </c>
      <c r="S31" s="125">
        <f t="shared" si="40"/>
        <v>9.0482121477118371E-2</v>
      </c>
      <c r="T31" s="125">
        <f t="shared" si="41"/>
        <v>6.5830697628330368</v>
      </c>
      <c r="U31" s="112">
        <v>1.3961250000000001</v>
      </c>
      <c r="V31" s="112">
        <v>1.3616360000000001</v>
      </c>
      <c r="W31" s="112">
        <v>1.395076</v>
      </c>
      <c r="X31" s="125">
        <f t="shared" si="42"/>
        <v>1.384279</v>
      </c>
      <c r="Y31" s="125">
        <f t="shared" si="43"/>
        <v>1.9616426458455651E-2</v>
      </c>
      <c r="Z31" s="125">
        <f t="shared" si="44"/>
        <v>1.4170861841041908</v>
      </c>
      <c r="AA31" s="113">
        <v>1.410806</v>
      </c>
      <c r="AB31" s="113">
        <v>1.321847</v>
      </c>
      <c r="AC31" s="113">
        <v>1.283088</v>
      </c>
      <c r="AD31" s="125">
        <f t="shared" si="45"/>
        <v>1.3385803333333335</v>
      </c>
      <c r="AE31" s="125">
        <f t="shared" si="46"/>
        <v>6.5482632921510825E-2</v>
      </c>
      <c r="AF31" s="125">
        <f t="shared" si="47"/>
        <v>4.8919464368975101</v>
      </c>
      <c r="AG31" s="114">
        <v>1.2888219999999999</v>
      </c>
      <c r="AH31" s="114">
        <v>1.3362179999999999</v>
      </c>
      <c r="AI31" s="114">
        <v>1.1459980000000001</v>
      </c>
      <c r="AJ31" s="125">
        <f t="shared" si="48"/>
        <v>1.2570126666666666</v>
      </c>
      <c r="AK31" s="125">
        <f t="shared" si="49"/>
        <v>9.9019126260199417E-2</v>
      </c>
      <c r="AL31" s="125">
        <f t="shared" si="50"/>
        <v>7.8773371888747414</v>
      </c>
    </row>
    <row r="32" spans="1:38">
      <c r="A32" t="s">
        <v>13</v>
      </c>
      <c r="B32" s="26" t="s">
        <v>14</v>
      </c>
      <c r="C32" s="144">
        <v>1.036332</v>
      </c>
      <c r="D32" s="144">
        <v>0.99198900000000001</v>
      </c>
      <c r="E32" s="144">
        <v>0.97273399999999999</v>
      </c>
      <c r="F32" s="125">
        <f t="shared" si="18"/>
        <v>1.0003516666666668</v>
      </c>
      <c r="G32" s="125">
        <f t="shared" si="19"/>
        <v>3.2613295545426482E-2</v>
      </c>
      <c r="H32" s="125">
        <f t="shared" si="20"/>
        <v>3.260183056834328</v>
      </c>
      <c r="I32" s="110">
        <v>1.636468</v>
      </c>
      <c r="J32" s="110">
        <v>1.4586250000000001</v>
      </c>
      <c r="K32" s="110">
        <v>1.5258849999999999</v>
      </c>
      <c r="L32" s="125">
        <f t="shared" si="36"/>
        <v>1.5403260000000001</v>
      </c>
      <c r="M32" s="125">
        <f t="shared" si="37"/>
        <v>8.9796659308684745E-2</v>
      </c>
      <c r="N32" s="125">
        <f t="shared" si="38"/>
        <v>5.829717820038403</v>
      </c>
      <c r="O32" s="111">
        <v>1.4606250000000001</v>
      </c>
      <c r="P32" s="111">
        <v>1.2977989999999999</v>
      </c>
      <c r="Q32" s="111">
        <v>1.330624</v>
      </c>
      <c r="R32" s="125">
        <f t="shared" si="39"/>
        <v>1.363016</v>
      </c>
      <c r="S32" s="125">
        <f t="shared" si="40"/>
        <v>8.61104396516474E-2</v>
      </c>
      <c r="T32" s="125">
        <f t="shared" si="41"/>
        <v>6.3176396793322596</v>
      </c>
      <c r="U32" s="112">
        <v>1.5149859999999999</v>
      </c>
      <c r="V32" s="112">
        <v>1.393546</v>
      </c>
      <c r="W32" s="112">
        <v>1.2571270000000001</v>
      </c>
      <c r="X32" s="125">
        <f t="shared" si="42"/>
        <v>1.3885529999999999</v>
      </c>
      <c r="Y32" s="125">
        <f t="shared" si="43"/>
        <v>0.12900199032185503</v>
      </c>
      <c r="Z32" s="125">
        <f t="shared" si="44"/>
        <v>9.2903900911131974</v>
      </c>
      <c r="AA32" s="113">
        <v>1.5619970000000001</v>
      </c>
      <c r="AB32" s="113">
        <v>1.4734689999999999</v>
      </c>
      <c r="AC32" s="113">
        <v>1.4200820000000001</v>
      </c>
      <c r="AD32" s="125">
        <f t="shared" si="45"/>
        <v>1.4851826666666668</v>
      </c>
      <c r="AE32" s="125">
        <f t="shared" si="46"/>
        <v>7.1678966903362493E-2</v>
      </c>
      <c r="AF32" s="125">
        <f t="shared" si="47"/>
        <v>4.8262727886690362</v>
      </c>
      <c r="AG32" s="114">
        <v>2.093467</v>
      </c>
      <c r="AH32" s="114">
        <v>1.7969200000000001</v>
      </c>
      <c r="AI32" s="114">
        <v>1.566935</v>
      </c>
      <c r="AJ32" s="125">
        <f t="shared" si="48"/>
        <v>1.8191073333333332</v>
      </c>
      <c r="AK32" s="125">
        <f t="shared" si="49"/>
        <v>0.26396627639972181</v>
      </c>
      <c r="AL32" s="125">
        <f t="shared" si="50"/>
        <v>14.510758742093016</v>
      </c>
    </row>
    <row r="33" spans="1:38">
      <c r="A33" t="s">
        <v>23</v>
      </c>
      <c r="B33" s="26" t="s">
        <v>24</v>
      </c>
      <c r="C33" s="144">
        <v>1.0203960000000001</v>
      </c>
      <c r="D33" s="144">
        <v>1.0432669999999999</v>
      </c>
      <c r="E33" s="144">
        <v>0.93936799999999998</v>
      </c>
      <c r="F33" s="125">
        <f t="shared" si="18"/>
        <v>1.0010103333333333</v>
      </c>
      <c r="G33" s="125">
        <f t="shared" si="19"/>
        <v>5.4594904563826589E-2</v>
      </c>
      <c r="H33" s="125">
        <f t="shared" si="20"/>
        <v>5.4539801184696319</v>
      </c>
      <c r="I33" s="110">
        <v>1.7158249999999999</v>
      </c>
      <c r="J33" s="110">
        <v>1.68241</v>
      </c>
      <c r="K33" s="110">
        <v>1.5722689999999999</v>
      </c>
      <c r="L33" s="125">
        <f t="shared" si="36"/>
        <v>1.6568346666666667</v>
      </c>
      <c r="M33" s="125">
        <f t="shared" si="37"/>
        <v>7.511760472973919E-2</v>
      </c>
      <c r="N33" s="125">
        <f t="shared" si="38"/>
        <v>4.5338020890681827</v>
      </c>
      <c r="O33" s="111">
        <v>1.3768180000000001</v>
      </c>
      <c r="P33" s="111">
        <v>1.5109630000000001</v>
      </c>
      <c r="Q33" s="111">
        <v>1.6633340000000001</v>
      </c>
      <c r="R33" s="125">
        <f t="shared" si="39"/>
        <v>1.5170383333333335</v>
      </c>
      <c r="S33" s="125">
        <f t="shared" si="40"/>
        <v>0.14335458423201308</v>
      </c>
      <c r="T33" s="125">
        <f t="shared" si="41"/>
        <v>9.4496349289358594</v>
      </c>
      <c r="U33" s="112">
        <v>1.4501120000000001</v>
      </c>
      <c r="V33" s="112">
        <v>1.5513950000000001</v>
      </c>
      <c r="W33" s="112">
        <v>1.372528</v>
      </c>
      <c r="X33" s="125">
        <f t="shared" si="42"/>
        <v>1.4580116666666667</v>
      </c>
      <c r="Y33" s="125">
        <f t="shared" si="43"/>
        <v>8.9694785089955723E-2</v>
      </c>
      <c r="Z33" s="125">
        <f t="shared" si="44"/>
        <v>6.1518564727961067</v>
      </c>
      <c r="AA33" s="113">
        <v>1.5125690000000001</v>
      </c>
      <c r="AB33" s="113">
        <v>1.599431</v>
      </c>
      <c r="AC33" s="113">
        <v>1.4105289999999999</v>
      </c>
      <c r="AD33" s="125">
        <f t="shared" si="45"/>
        <v>1.5075096666666667</v>
      </c>
      <c r="AE33" s="125">
        <f t="shared" si="46"/>
        <v>9.4552572896422785E-2</v>
      </c>
      <c r="AF33" s="125">
        <f t="shared" si="47"/>
        <v>6.2721039199365736</v>
      </c>
      <c r="AG33" s="114">
        <v>1.9208810000000001</v>
      </c>
      <c r="AH33" s="114">
        <v>2.0252180000000002</v>
      </c>
      <c r="AI33" s="114">
        <v>2.1250450000000001</v>
      </c>
      <c r="AJ33" s="125">
        <f t="shared" si="48"/>
        <v>2.0237146666666668</v>
      </c>
      <c r="AK33" s="125">
        <f t="shared" si="49"/>
        <v>0.10209030185249397</v>
      </c>
      <c r="AL33" s="125">
        <f t="shared" si="50"/>
        <v>5.0446984218704403</v>
      </c>
    </row>
    <row r="34" spans="1:38">
      <c r="A34" t="s">
        <v>3</v>
      </c>
      <c r="B34" s="26" t="s">
        <v>4</v>
      </c>
      <c r="C34" s="144">
        <v>0.99503699999999995</v>
      </c>
      <c r="D34" s="144">
        <v>1.0308710000000001</v>
      </c>
      <c r="E34" s="144">
        <v>0.97489199999999998</v>
      </c>
      <c r="F34" s="125">
        <f t="shared" si="18"/>
        <v>1.0002666666666669</v>
      </c>
      <c r="G34" s="125">
        <f t="shared" si="19"/>
        <v>2.8353556572912275E-2</v>
      </c>
      <c r="H34" s="125">
        <f t="shared" si="20"/>
        <v>2.8345997640208216</v>
      </c>
      <c r="I34" s="110">
        <v>2.026643</v>
      </c>
      <c r="J34" s="110">
        <v>1.9713670000000001</v>
      </c>
      <c r="K34" s="110">
        <v>1.8672070000000001</v>
      </c>
      <c r="L34" s="125">
        <f t="shared" si="36"/>
        <v>1.9550723333333331</v>
      </c>
      <c r="M34" s="125">
        <f t="shared" si="37"/>
        <v>8.0957375484469157E-2</v>
      </c>
      <c r="N34" s="125">
        <f t="shared" si="38"/>
        <v>4.1408890149061408</v>
      </c>
      <c r="O34" s="111">
        <v>1.441546</v>
      </c>
      <c r="P34" s="111">
        <v>1.4421470000000001</v>
      </c>
      <c r="Q34" s="111">
        <v>1.421297</v>
      </c>
      <c r="R34" s="125">
        <f t="shared" si="39"/>
        <v>1.4349966666666667</v>
      </c>
      <c r="S34" s="125">
        <f t="shared" si="40"/>
        <v>1.186806430439831E-2</v>
      </c>
      <c r="T34" s="125">
        <f t="shared" si="41"/>
        <v>0.82704472979484112</v>
      </c>
      <c r="U34" s="112">
        <v>1.2324900000000001</v>
      </c>
      <c r="V34" s="112">
        <v>1.2373190000000001</v>
      </c>
      <c r="W34" s="112">
        <v>1.2065429999999999</v>
      </c>
      <c r="X34" s="125">
        <f t="shared" si="42"/>
        <v>1.2254506666666667</v>
      </c>
      <c r="Y34" s="125">
        <f t="shared" si="43"/>
        <v>1.6551577095048561E-2</v>
      </c>
      <c r="Z34" s="125">
        <f t="shared" si="44"/>
        <v>1.3506522575951836</v>
      </c>
      <c r="AA34" s="113">
        <v>1.208342</v>
      </c>
      <c r="AB34" s="113">
        <v>1.2721020000000001</v>
      </c>
      <c r="AC34" s="113">
        <v>1.184121</v>
      </c>
      <c r="AD34" s="125">
        <f t="shared" si="45"/>
        <v>1.2215216666666668</v>
      </c>
      <c r="AE34" s="125">
        <f t="shared" si="46"/>
        <v>4.5447131926375041E-2</v>
      </c>
      <c r="AF34" s="125">
        <f t="shared" si="47"/>
        <v>3.7205342456505779</v>
      </c>
      <c r="AG34" s="114">
        <v>1.108698</v>
      </c>
      <c r="AH34" s="114">
        <v>1.1790099999999999</v>
      </c>
      <c r="AI34" s="114">
        <v>1.04776</v>
      </c>
      <c r="AJ34" s="125">
        <f t="shared" si="48"/>
        <v>1.1118226666666666</v>
      </c>
      <c r="AK34" s="125">
        <f t="shared" si="49"/>
        <v>6.5680767971555601E-2</v>
      </c>
      <c r="AL34" s="125">
        <f t="shared" si="50"/>
        <v>5.9074859634290249</v>
      </c>
    </row>
    <row r="35" spans="1:38">
      <c r="A35" t="s">
        <v>15</v>
      </c>
      <c r="B35" s="26" t="s">
        <v>16</v>
      </c>
      <c r="C35" s="144">
        <v>1.088004</v>
      </c>
      <c r="D35" s="144">
        <v>0.91686299999999998</v>
      </c>
      <c r="E35" s="144">
        <v>1.0024550000000001</v>
      </c>
      <c r="F35" s="125">
        <f t="shared" si="18"/>
        <v>1.0024406666666668</v>
      </c>
      <c r="G35" s="125">
        <f t="shared" si="19"/>
        <v>8.5570500900329735E-2</v>
      </c>
      <c r="H35" s="125">
        <f t="shared" si="20"/>
        <v>8.5362160321039511</v>
      </c>
      <c r="I35" s="110">
        <v>3.4130940000000001</v>
      </c>
      <c r="J35" s="110">
        <v>3.180237</v>
      </c>
      <c r="K35" s="110">
        <v>3.3678530000000002</v>
      </c>
      <c r="L35" s="125">
        <f t="shared" si="36"/>
        <v>3.3203946666666666</v>
      </c>
      <c r="M35" s="125">
        <f t="shared" si="37"/>
        <v>0.12346989780644249</v>
      </c>
      <c r="N35" s="125">
        <f t="shared" si="38"/>
        <v>3.7185307832816608</v>
      </c>
      <c r="O35" s="111">
        <v>3.20757</v>
      </c>
      <c r="P35" s="111">
        <v>3.2738290000000001</v>
      </c>
      <c r="Q35" s="111">
        <v>3.4049529999999999</v>
      </c>
      <c r="R35" s="125">
        <f t="shared" si="39"/>
        <v>3.2954506666666661</v>
      </c>
      <c r="S35" s="125">
        <f t="shared" si="40"/>
        <v>0.10045215042164761</v>
      </c>
      <c r="T35" s="125">
        <f t="shared" si="41"/>
        <v>3.0482067729830264</v>
      </c>
      <c r="U35" s="112">
        <v>3.4250400000000001</v>
      </c>
      <c r="V35" s="112">
        <v>3.375448</v>
      </c>
      <c r="W35" s="112">
        <v>3.03667</v>
      </c>
      <c r="X35" s="125">
        <f t="shared" si="42"/>
        <v>3.2790526666666664</v>
      </c>
      <c r="Y35" s="125">
        <f t="shared" si="43"/>
        <v>0.21136901249079382</v>
      </c>
      <c r="Z35" s="125">
        <f t="shared" si="44"/>
        <v>6.4460389623952521</v>
      </c>
      <c r="AA35" s="113">
        <v>3.9232550000000002</v>
      </c>
      <c r="AB35" s="113">
        <v>4.5933950000000001</v>
      </c>
      <c r="AC35" s="113">
        <v>3.3453569999999999</v>
      </c>
      <c r="AD35" s="125">
        <f t="shared" si="45"/>
        <v>3.9540023333333334</v>
      </c>
      <c r="AE35" s="125">
        <f t="shared" si="46"/>
        <v>0.62458687245357336</v>
      </c>
      <c r="AF35" s="125">
        <f t="shared" si="47"/>
        <v>15.796320280039627</v>
      </c>
      <c r="AG35" s="114">
        <v>4.5424920000000002</v>
      </c>
      <c r="AH35" s="114">
        <v>5.5400270000000003</v>
      </c>
      <c r="AI35" s="114">
        <v>4.5650639999999996</v>
      </c>
      <c r="AJ35" s="125">
        <f t="shared" si="48"/>
        <v>4.8825276666666673</v>
      </c>
      <c r="AK35" s="125">
        <f t="shared" si="49"/>
        <v>0.56952296160588078</v>
      </c>
      <c r="AL35" s="125">
        <f t="shared" si="50"/>
        <v>11.664510689699743</v>
      </c>
    </row>
    <row r="36" spans="1:38">
      <c r="A36" t="s">
        <v>17</v>
      </c>
      <c r="B36" s="26" t="s">
        <v>18</v>
      </c>
      <c r="C36" s="144">
        <v>1.023973</v>
      </c>
      <c r="D36" s="144">
        <v>0.99455899999999997</v>
      </c>
      <c r="E36" s="144">
        <v>0.981931</v>
      </c>
      <c r="F36" s="125">
        <f t="shared" si="18"/>
        <v>1.0001543333333334</v>
      </c>
      <c r="G36" s="125">
        <f t="shared" si="19"/>
        <v>2.1572279836246655E-2</v>
      </c>
      <c r="H36" s="125">
        <f t="shared" si="20"/>
        <v>2.1568951028137979</v>
      </c>
      <c r="I36" s="110">
        <v>0.64565799999999995</v>
      </c>
      <c r="J36" s="110">
        <v>0.71628599999999998</v>
      </c>
      <c r="K36" s="110">
        <v>0.69772900000000004</v>
      </c>
      <c r="L36" s="125">
        <f t="shared" si="36"/>
        <v>0.68655766666666673</v>
      </c>
      <c r="M36" s="125">
        <f t="shared" si="37"/>
        <v>3.6615264744821047E-2</v>
      </c>
      <c r="N36" s="125">
        <f t="shared" si="38"/>
        <v>5.3331666839572653</v>
      </c>
      <c r="O36" s="111">
        <v>0.62815399999999999</v>
      </c>
      <c r="P36" s="111">
        <v>0.66444700000000001</v>
      </c>
      <c r="Q36" s="111">
        <v>0.62482300000000002</v>
      </c>
      <c r="R36" s="125">
        <f t="shared" si="39"/>
        <v>0.63914133333333334</v>
      </c>
      <c r="S36" s="125">
        <f t="shared" si="40"/>
        <v>2.1978545546358006E-2</v>
      </c>
      <c r="T36" s="125">
        <f t="shared" si="41"/>
        <v>3.4387614131811231</v>
      </c>
      <c r="U36" s="112">
        <v>0.583233</v>
      </c>
      <c r="V36" s="112">
        <v>0.58270200000000005</v>
      </c>
      <c r="W36" s="112">
        <v>0.58109599999999995</v>
      </c>
      <c r="X36" s="125">
        <f t="shared" si="42"/>
        <v>0.5823436666666667</v>
      </c>
      <c r="Y36" s="125">
        <f t="shared" si="43"/>
        <v>1.1126519371903421E-3</v>
      </c>
      <c r="Z36" s="125">
        <f t="shared" si="44"/>
        <v>0.191064486638819</v>
      </c>
      <c r="AA36" s="113">
        <v>0.60642300000000005</v>
      </c>
      <c r="AB36" s="113">
        <v>0.65849199999999997</v>
      </c>
      <c r="AC36" s="113">
        <v>0.61070999999999998</v>
      </c>
      <c r="AD36" s="125">
        <f t="shared" si="45"/>
        <v>0.62520833333333325</v>
      </c>
      <c r="AE36" s="125">
        <f t="shared" si="46"/>
        <v>2.8904090408337222E-2</v>
      </c>
      <c r="AF36" s="125">
        <f t="shared" si="47"/>
        <v>4.6231134275247809</v>
      </c>
      <c r="AG36" s="114">
        <v>0.605487</v>
      </c>
      <c r="AH36" s="114">
        <v>0.65005199999999996</v>
      </c>
      <c r="AI36" s="114">
        <v>0.62179899999999999</v>
      </c>
      <c r="AJ36" s="125">
        <f t="shared" si="48"/>
        <v>0.62577933333333335</v>
      </c>
      <c r="AK36" s="125">
        <f t="shared" si="49"/>
        <v>2.2547551892241707E-2</v>
      </c>
      <c r="AL36" s="125">
        <f t="shared" si="50"/>
        <v>3.6031154579902567</v>
      </c>
    </row>
    <row r="37" spans="1:38">
      <c r="A37" t="s">
        <v>19</v>
      </c>
      <c r="B37" s="26" t="s">
        <v>20</v>
      </c>
      <c r="C37" s="144">
        <v>1.041434</v>
      </c>
      <c r="D37" s="144">
        <v>0.99937900000000002</v>
      </c>
      <c r="E37" s="144">
        <v>0.96081099999999997</v>
      </c>
      <c r="F37" s="125">
        <f t="shared" si="18"/>
        <v>1.0005413333333333</v>
      </c>
      <c r="G37" s="125">
        <f t="shared" si="19"/>
        <v>4.0324065969757232E-2</v>
      </c>
      <c r="H37" s="125">
        <f t="shared" si="20"/>
        <v>4.0302249018954974</v>
      </c>
      <c r="I37" s="110">
        <v>2.7143039999999998</v>
      </c>
      <c r="J37" s="110">
        <v>2.6404359999999998</v>
      </c>
      <c r="K37" s="110">
        <v>2.4125890000000001</v>
      </c>
      <c r="L37" s="125">
        <f t="shared" si="36"/>
        <v>2.5891096666666669</v>
      </c>
      <c r="M37" s="125">
        <f t="shared" si="37"/>
        <v>0.15726976720378677</v>
      </c>
      <c r="N37" s="125">
        <f t="shared" si="38"/>
        <v>6.0742798664941349</v>
      </c>
      <c r="O37" s="111">
        <v>2.16012</v>
      </c>
      <c r="P37" s="111">
        <v>2.1472609999999999</v>
      </c>
      <c r="Q37" s="111">
        <v>2.2210809999999999</v>
      </c>
      <c r="R37" s="125">
        <f t="shared" si="39"/>
        <v>2.1761539999999999</v>
      </c>
      <c r="S37" s="125">
        <f t="shared" si="40"/>
        <v>3.9435579962769619E-2</v>
      </c>
      <c r="T37" s="125">
        <f t="shared" si="41"/>
        <v>1.8121686223847036</v>
      </c>
      <c r="U37" s="112">
        <v>2.144269</v>
      </c>
      <c r="V37" s="112">
        <v>2.0844239999999998</v>
      </c>
      <c r="W37" s="112">
        <v>1.9924580000000001</v>
      </c>
      <c r="X37" s="125">
        <f t="shared" si="42"/>
        <v>2.0737169999999998</v>
      </c>
      <c r="Y37" s="125">
        <f t="shared" si="43"/>
        <v>7.6469764070513466E-2</v>
      </c>
      <c r="Z37" s="125">
        <f t="shared" si="44"/>
        <v>3.6875699080691082</v>
      </c>
      <c r="AA37" s="113">
        <v>2.5502220000000002</v>
      </c>
      <c r="AB37" s="113">
        <v>2.4464380000000001</v>
      </c>
      <c r="AC37" s="113">
        <v>2.382924</v>
      </c>
      <c r="AD37" s="125">
        <f t="shared" si="45"/>
        <v>2.4598613333333335</v>
      </c>
      <c r="AE37" s="125">
        <f t="shared" si="46"/>
        <v>8.4452913563318507E-2</v>
      </c>
      <c r="AF37" s="125">
        <f t="shared" si="47"/>
        <v>3.4332387935411468</v>
      </c>
      <c r="AG37" s="114">
        <v>2.500378</v>
      </c>
      <c r="AH37" s="114">
        <v>2.4517709999999999</v>
      </c>
      <c r="AI37" s="114">
        <v>2.3582190000000001</v>
      </c>
      <c r="AJ37" s="125">
        <f t="shared" si="48"/>
        <v>2.4367893333333335</v>
      </c>
      <c r="AK37" s="125">
        <f t="shared" si="49"/>
        <v>7.2253948489569245E-2</v>
      </c>
      <c r="AL37" s="125">
        <f t="shared" si="50"/>
        <v>2.9651290532666441</v>
      </c>
    </row>
    <row r="38" spans="1:38">
      <c r="A38" t="s">
        <v>21</v>
      </c>
      <c r="B38" s="26" t="s">
        <v>22</v>
      </c>
      <c r="C38" s="144">
        <v>1.0303089999999999</v>
      </c>
      <c r="D38" s="144">
        <v>1.0173110000000001</v>
      </c>
      <c r="E38" s="144">
        <v>0.954067</v>
      </c>
      <c r="F38" s="125">
        <f t="shared" si="18"/>
        <v>1.0005623333333336</v>
      </c>
      <c r="G38" s="125">
        <f t="shared" si="19"/>
        <v>4.0787240864433721E-2</v>
      </c>
      <c r="H38" s="125">
        <f t="shared" si="20"/>
        <v>4.0764317729763677</v>
      </c>
      <c r="I38" s="110">
        <v>1.2131099999999999</v>
      </c>
      <c r="J38" s="110">
        <v>1.1680489999999999</v>
      </c>
      <c r="K38" s="110">
        <v>1.1904110000000001</v>
      </c>
      <c r="L38" s="125">
        <f t="shared" si="36"/>
        <v>1.1905233333333334</v>
      </c>
      <c r="M38" s="125">
        <f t="shared" si="37"/>
        <v>2.253071002727907E-2</v>
      </c>
      <c r="N38" s="125">
        <f t="shared" si="38"/>
        <v>1.8925046991053573</v>
      </c>
      <c r="O38" s="111">
        <v>1.085629</v>
      </c>
      <c r="P38" s="111">
        <v>1.0853440000000001</v>
      </c>
      <c r="Q38" s="111">
        <v>0.96096999999999999</v>
      </c>
      <c r="R38" s="125">
        <f t="shared" si="39"/>
        <v>1.043981</v>
      </c>
      <c r="S38" s="125">
        <f t="shared" si="40"/>
        <v>7.1889776025523974E-2</v>
      </c>
      <c r="T38" s="125">
        <f t="shared" si="41"/>
        <v>6.8861191942692415</v>
      </c>
      <c r="U38" s="112">
        <v>1.180444</v>
      </c>
      <c r="V38" s="112">
        <v>1.1536789999999999</v>
      </c>
      <c r="W38" s="112">
        <v>1.096463</v>
      </c>
      <c r="X38" s="125">
        <f t="shared" si="42"/>
        <v>1.1435286666666666</v>
      </c>
      <c r="Y38" s="125">
        <f t="shared" si="43"/>
        <v>4.290074638433853E-2</v>
      </c>
      <c r="Z38" s="125">
        <f t="shared" si="44"/>
        <v>3.7516109245771889</v>
      </c>
      <c r="AA38" s="113">
        <v>1.1179250000000001</v>
      </c>
      <c r="AB38" s="113">
        <v>1.1011139999999999</v>
      </c>
      <c r="AC38" s="113">
        <v>1.0598110000000001</v>
      </c>
      <c r="AD38" s="125">
        <f t="shared" si="45"/>
        <v>1.0929500000000001</v>
      </c>
      <c r="AE38" s="125">
        <f t="shared" si="46"/>
        <v>2.9904805984991758E-2</v>
      </c>
      <c r="AF38" s="125">
        <f t="shared" si="47"/>
        <v>2.7361549919933901</v>
      </c>
      <c r="AG38" s="114">
        <v>1.160601</v>
      </c>
      <c r="AH38" s="114">
        <v>1.1258250000000001</v>
      </c>
      <c r="AI38" s="114">
        <v>1.030673</v>
      </c>
      <c r="AJ38" s="125">
        <f t="shared" si="48"/>
        <v>1.1056996666666665</v>
      </c>
      <c r="AK38" s="125">
        <f t="shared" si="49"/>
        <v>6.7261378794471194E-2</v>
      </c>
      <c r="AL38" s="125">
        <f t="shared" si="50"/>
        <v>6.0831508611414256</v>
      </c>
    </row>
    <row r="39" spans="1:38">
      <c r="G39" t="s">
        <v>61</v>
      </c>
      <c r="H39" s="125">
        <f>SMALL(H26:H38,1)</f>
        <v>1.9687206533519546</v>
      </c>
      <c r="M39" t="s">
        <v>61</v>
      </c>
      <c r="N39" s="125">
        <f>SMALL(N26:N38,1)</f>
        <v>1.187234997343235</v>
      </c>
      <c r="S39" t="s">
        <v>61</v>
      </c>
      <c r="T39" s="125">
        <f>SMALL(T26:T38,1)</f>
        <v>0.82704472979484112</v>
      </c>
      <c r="Y39" t="s">
        <v>61</v>
      </c>
      <c r="Z39" s="125">
        <f>SMALL(Z26:Z38,1)</f>
        <v>0.191064486638819</v>
      </c>
      <c r="AE39" t="s">
        <v>61</v>
      </c>
      <c r="AF39" s="125">
        <f>SMALL(AF26:AF38,1)</f>
        <v>1.3969636841346993</v>
      </c>
      <c r="AK39" t="s">
        <v>61</v>
      </c>
      <c r="AL39" s="125">
        <f>SMALL(AL26:AL38,1)</f>
        <v>2.9651290532666441</v>
      </c>
    </row>
    <row r="40" spans="1:38">
      <c r="G40" t="s">
        <v>62</v>
      </c>
      <c r="H40" s="125">
        <f>LARGE(H26:H39,1)</f>
        <v>8.9716854622634941</v>
      </c>
      <c r="M40" t="s">
        <v>62</v>
      </c>
      <c r="N40" s="125">
        <f>LARGE(N26:N39,1)</f>
        <v>9.4915420128882655</v>
      </c>
      <c r="S40" t="s">
        <v>62</v>
      </c>
      <c r="T40" s="125">
        <f>LARGE(T26:T39,1)</f>
        <v>9.4496349289358594</v>
      </c>
      <c r="Y40" t="s">
        <v>62</v>
      </c>
      <c r="Z40" s="125">
        <f>LARGE(Z26:Z39,1)</f>
        <v>9.2903900911131974</v>
      </c>
      <c r="AE40" t="s">
        <v>62</v>
      </c>
      <c r="AF40" s="125">
        <f>LARGE(AF26:AF39,1)</f>
        <v>15.796320280039627</v>
      </c>
      <c r="AK40" t="s">
        <v>62</v>
      </c>
      <c r="AL40" s="125">
        <f>LARGE(AL26:AL39,1)</f>
        <v>14.510758742093016</v>
      </c>
    </row>
    <row r="42" spans="1:38">
      <c r="H42">
        <f>H8-H26</f>
        <v>1.1298222906288515</v>
      </c>
      <c r="N42">
        <f>N8-N26</f>
        <v>5.1067807746050722</v>
      </c>
      <c r="T42">
        <f>T8-T26</f>
        <v>0.50011681171342603</v>
      </c>
      <c r="Z42">
        <f>Z8-Z26</f>
        <v>1.546629363239802</v>
      </c>
      <c r="AF42">
        <f>AF8-AF26</f>
        <v>2.0972509653714031</v>
      </c>
      <c r="AL42">
        <f>AL8-AL26</f>
        <v>2.8552687505731873</v>
      </c>
    </row>
    <row r="43" spans="1:38">
      <c r="H43">
        <f t="shared" ref="H43:H54" si="51">H9-H27</f>
        <v>-3.9227046255721643</v>
      </c>
      <c r="N43">
        <f t="shared" ref="N43:N54" si="52">N9-N27</f>
        <v>-0.86240193502773899</v>
      </c>
      <c r="T43">
        <f t="shared" ref="T43:T54" si="53">T9-T27</f>
        <v>1.8687657102222746</v>
      </c>
      <c r="Z43">
        <f t="shared" ref="Z43:Z54" si="54">Z9-Z27</f>
        <v>-5.7730873815747685</v>
      </c>
      <c r="AF43">
        <f t="shared" ref="AF43:AF54" si="55">AF9-AF27</f>
        <v>-2.8251878141060169</v>
      </c>
      <c r="AL43">
        <f t="shared" ref="AL43:AL54" si="56">AL9-AL27</f>
        <v>-1.8139782665186326</v>
      </c>
    </row>
    <row r="44" spans="1:38">
      <c r="H44">
        <f t="shared" si="51"/>
        <v>8.4779863467598435</v>
      </c>
      <c r="N44">
        <f t="shared" si="52"/>
        <v>1.9383453665996733</v>
      </c>
      <c r="T44">
        <f t="shared" si="53"/>
        <v>-1.5792699927074509</v>
      </c>
      <c r="Z44">
        <f t="shared" si="54"/>
        <v>-0.48194395432471993</v>
      </c>
      <c r="AF44">
        <f t="shared" si="55"/>
        <v>-0.32199812287903562</v>
      </c>
      <c r="AL44">
        <f t="shared" si="56"/>
        <v>-1.618808668890285</v>
      </c>
    </row>
    <row r="46" spans="1:38">
      <c r="H46">
        <f t="shared" si="51"/>
        <v>16.946914061134347</v>
      </c>
      <c r="N46">
        <f t="shared" si="52"/>
        <v>10.645193371058296</v>
      </c>
      <c r="T46">
        <f t="shared" si="53"/>
        <v>10.660778241918235</v>
      </c>
      <c r="Z46">
        <f t="shared" si="54"/>
        <v>23.523515496316623</v>
      </c>
      <c r="AF46">
        <f t="shared" si="55"/>
        <v>17.56410729959865</v>
      </c>
      <c r="AL46">
        <f t="shared" si="56"/>
        <v>3.6758539990905685</v>
      </c>
    </row>
    <row r="47" spans="1:38">
      <c r="H47">
        <f t="shared" si="51"/>
        <v>7.1896394115117594</v>
      </c>
      <c r="N47">
        <f t="shared" si="52"/>
        <v>-1.4678696198565291</v>
      </c>
      <c r="T47">
        <f t="shared" si="53"/>
        <v>8.8578906395146397</v>
      </c>
      <c r="Z47">
        <f t="shared" si="54"/>
        <v>35.170730627208926</v>
      </c>
      <c r="AF47">
        <f t="shared" si="55"/>
        <v>7.7078034646024518</v>
      </c>
      <c r="AL47">
        <f t="shared" si="56"/>
        <v>8.322207825890743</v>
      </c>
    </row>
    <row r="48" spans="1:38">
      <c r="H48">
        <f t="shared" si="51"/>
        <v>5.0696502988254428</v>
      </c>
      <c r="N48">
        <f t="shared" si="52"/>
        <v>11.841035785538342</v>
      </c>
      <c r="T48">
        <f t="shared" si="53"/>
        <v>6.84281965740945</v>
      </c>
      <c r="Z48">
        <f t="shared" si="54"/>
        <v>3.5756385789715228</v>
      </c>
      <c r="AF48">
        <f t="shared" si="55"/>
        <v>16.579334149747211</v>
      </c>
      <c r="AL48">
        <f t="shared" si="56"/>
        <v>0.35787531151635754</v>
      </c>
    </row>
    <row r="49" spans="1:38">
      <c r="H49">
        <f t="shared" si="51"/>
        <v>7.0280781331936382</v>
      </c>
      <c r="N49">
        <f t="shared" si="52"/>
        <v>-0.86384139467248078</v>
      </c>
      <c r="T49">
        <f t="shared" si="53"/>
        <v>-4.2642069481227942</v>
      </c>
      <c r="Z49">
        <f t="shared" si="54"/>
        <v>10.517818866839734</v>
      </c>
      <c r="AF49">
        <f t="shared" si="55"/>
        <v>8.4540238662346674</v>
      </c>
      <c r="AL49">
        <f t="shared" si="56"/>
        <v>1.7304729488012729</v>
      </c>
    </row>
    <row r="50" spans="1:38">
      <c r="H50">
        <f t="shared" si="51"/>
        <v>19.615748466716173</v>
      </c>
      <c r="N50">
        <f t="shared" si="52"/>
        <v>1.219385742991431</v>
      </c>
      <c r="T50">
        <f t="shared" si="53"/>
        <v>18.63721151645337</v>
      </c>
      <c r="Z50">
        <f t="shared" si="54"/>
        <v>9.8461116029743359</v>
      </c>
      <c r="AF50">
        <f t="shared" si="55"/>
        <v>24.571031683654077</v>
      </c>
      <c r="AL50">
        <f t="shared" si="56"/>
        <v>-1.4861777304394579</v>
      </c>
    </row>
    <row r="51" spans="1:38">
      <c r="H51">
        <f t="shared" si="51"/>
        <v>3.9894420931993579E-2</v>
      </c>
      <c r="N51">
        <f t="shared" si="52"/>
        <v>3.8433886063808136</v>
      </c>
      <c r="T51">
        <f t="shared" si="53"/>
        <v>5.5342357670248168</v>
      </c>
      <c r="Z51">
        <f t="shared" si="54"/>
        <v>1.4226125421741065</v>
      </c>
      <c r="AF51">
        <f t="shared" si="55"/>
        <v>-15.173473267024566</v>
      </c>
      <c r="AL51">
        <f t="shared" si="56"/>
        <v>-5.5979507691903363</v>
      </c>
    </row>
    <row r="52" spans="1:38">
      <c r="H52">
        <f t="shared" si="51"/>
        <v>34.373482437088938</v>
      </c>
      <c r="N52">
        <f t="shared" si="52"/>
        <v>-2.15778030827388</v>
      </c>
      <c r="T52">
        <f t="shared" si="53"/>
        <v>3.1184168792447946</v>
      </c>
      <c r="Z52">
        <f t="shared" si="54"/>
        <v>3.4122021932341179E-2</v>
      </c>
      <c r="AF52">
        <f t="shared" si="55"/>
        <v>21.584839550466818</v>
      </c>
      <c r="AL52">
        <f t="shared" si="56"/>
        <v>22.272336678854344</v>
      </c>
    </row>
    <row r="53" spans="1:38">
      <c r="H53">
        <f t="shared" si="51"/>
        <v>13.93926067885641</v>
      </c>
      <c r="N53">
        <f t="shared" si="52"/>
        <v>4.6021301563722217</v>
      </c>
      <c r="T53">
        <f t="shared" si="53"/>
        <v>3.8666395032805925</v>
      </c>
      <c r="Z53">
        <f t="shared" si="54"/>
        <v>-1.8494423223667114</v>
      </c>
      <c r="AF53">
        <f t="shared" si="55"/>
        <v>5.4167996322022827</v>
      </c>
      <c r="AL53">
        <f t="shared" si="56"/>
        <v>7.7631834275220637</v>
      </c>
    </row>
    <row r="54" spans="1:38">
      <c r="H54">
        <f t="shared" si="51"/>
        <v>-0.18747623148664871</v>
      </c>
      <c r="N54">
        <f t="shared" si="52"/>
        <v>0.8603252523924505</v>
      </c>
      <c r="T54">
        <f t="shared" si="53"/>
        <v>-1.6670506768878708</v>
      </c>
      <c r="Z54">
        <f t="shared" si="54"/>
        <v>0.88826400651418114</v>
      </c>
      <c r="AF54">
        <f t="shared" si="55"/>
        <v>0.68945242562601639</v>
      </c>
      <c r="AL54">
        <f t="shared" si="56"/>
        <v>-4.8855021498971567</v>
      </c>
    </row>
    <row r="55" spans="1:38">
      <c r="G55" s="47" t="s">
        <v>63</v>
      </c>
      <c r="H55">
        <v>10</v>
      </c>
      <c r="N55">
        <v>8</v>
      </c>
      <c r="T55">
        <v>9</v>
      </c>
      <c r="Z55">
        <v>9</v>
      </c>
      <c r="AF55">
        <v>9</v>
      </c>
      <c r="AL55">
        <v>6</v>
      </c>
    </row>
    <row r="56" spans="1:38">
      <c r="G56" s="47" t="s">
        <v>64</v>
      </c>
      <c r="H56">
        <f>H55/12*100</f>
        <v>83.333333333333343</v>
      </c>
      <c r="N56">
        <f>N55/12*100</f>
        <v>66.666666666666657</v>
      </c>
      <c r="T56">
        <f>T55/12*100</f>
        <v>75</v>
      </c>
      <c r="Z56">
        <f>Z55/12*100</f>
        <v>75</v>
      </c>
      <c r="AF56">
        <f>AF55/12*100</f>
        <v>75</v>
      </c>
      <c r="AL56">
        <f>AL55/12*100</f>
        <v>50</v>
      </c>
    </row>
    <row r="59" spans="1:38" ht="19">
      <c r="A59" s="197" t="s">
        <v>154</v>
      </c>
    </row>
    <row r="60" spans="1:38" ht="19">
      <c r="A60" s="197" t="s">
        <v>148</v>
      </c>
    </row>
    <row r="62" spans="1:38" ht="16" thickBot="1">
      <c r="A62" s="198" t="s">
        <v>153</v>
      </c>
    </row>
    <row r="63" spans="1:38">
      <c r="C63" s="217" t="s">
        <v>42</v>
      </c>
      <c r="D63" s="218"/>
      <c r="E63" s="218"/>
      <c r="F63" s="218"/>
      <c r="G63" s="218"/>
      <c r="H63" s="219"/>
      <c r="I63" s="217" t="s">
        <v>29</v>
      </c>
      <c r="J63" s="218"/>
      <c r="K63" s="218"/>
      <c r="L63" s="218"/>
      <c r="M63" s="218"/>
      <c r="N63" s="219"/>
      <c r="O63" s="217" t="s">
        <v>30</v>
      </c>
      <c r="P63" s="218"/>
      <c r="Q63" s="218"/>
      <c r="R63" s="218"/>
      <c r="S63" s="218"/>
      <c r="T63" s="219"/>
      <c r="U63" s="217" t="s">
        <v>31</v>
      </c>
      <c r="V63" s="218"/>
      <c r="W63" s="218"/>
      <c r="X63" s="218"/>
      <c r="Y63" s="218"/>
      <c r="Z63" s="219"/>
      <c r="AA63" s="217" t="s">
        <v>32</v>
      </c>
      <c r="AB63" s="218"/>
      <c r="AC63" s="218"/>
      <c r="AD63" s="218"/>
      <c r="AE63" s="218"/>
      <c r="AF63" s="219"/>
      <c r="AG63" s="217" t="s">
        <v>33</v>
      </c>
      <c r="AH63" s="218"/>
      <c r="AI63" s="218"/>
      <c r="AJ63" s="218"/>
      <c r="AK63" s="218"/>
      <c r="AL63" s="219"/>
    </row>
    <row r="64" spans="1:38">
      <c r="C64" s="27"/>
      <c r="D64" s="25"/>
      <c r="E64" s="25"/>
      <c r="F64" s="25" t="s">
        <v>43</v>
      </c>
      <c r="G64" s="25" t="s">
        <v>44</v>
      </c>
      <c r="H64" s="28" t="s">
        <v>45</v>
      </c>
      <c r="I64" s="36"/>
      <c r="J64" s="37"/>
      <c r="K64" s="37"/>
      <c r="L64" s="25" t="s">
        <v>43</v>
      </c>
      <c r="M64" s="25" t="s">
        <v>44</v>
      </c>
      <c r="N64" s="28" t="s">
        <v>45</v>
      </c>
      <c r="O64" s="36"/>
      <c r="P64" s="37"/>
      <c r="Q64" s="37"/>
      <c r="R64" s="25" t="s">
        <v>43</v>
      </c>
      <c r="S64" s="25" t="s">
        <v>44</v>
      </c>
      <c r="T64" s="28" t="s">
        <v>45</v>
      </c>
      <c r="U64" s="36"/>
      <c r="V64" s="37"/>
      <c r="W64" s="37"/>
      <c r="X64" s="25" t="s">
        <v>43</v>
      </c>
      <c r="Y64" s="25" t="s">
        <v>44</v>
      </c>
      <c r="Z64" s="28" t="s">
        <v>45</v>
      </c>
      <c r="AA64" s="36"/>
      <c r="AB64" s="37"/>
      <c r="AC64" s="37"/>
      <c r="AD64" s="25" t="s">
        <v>43</v>
      </c>
      <c r="AE64" s="25" t="s">
        <v>44</v>
      </c>
      <c r="AF64" s="28" t="s">
        <v>45</v>
      </c>
      <c r="AG64" s="36"/>
      <c r="AH64" s="37"/>
      <c r="AI64" s="37"/>
      <c r="AJ64" s="25" t="s">
        <v>43</v>
      </c>
      <c r="AK64" s="25" t="s">
        <v>44</v>
      </c>
      <c r="AL64" s="28" t="s">
        <v>45</v>
      </c>
    </row>
    <row r="65" spans="1:38">
      <c r="A65" t="s">
        <v>7</v>
      </c>
      <c r="B65" s="26" t="s">
        <v>8</v>
      </c>
      <c r="C65" s="104">
        <v>0.96574499999999996</v>
      </c>
      <c r="D65" s="104">
        <v>0.94340199999999996</v>
      </c>
      <c r="E65" s="104">
        <v>1.097591</v>
      </c>
      <c r="F65" s="125">
        <f>AVERAGE(C65:E65)</f>
        <v>1.002246</v>
      </c>
      <c r="G65" s="125">
        <f>_xlfn.STDEV.S(C65:E65)</f>
        <v>8.3323491171457778E-2</v>
      </c>
      <c r="H65" s="125">
        <f>(G65/F65)*100</f>
        <v>8.3136765995032924</v>
      </c>
      <c r="I65" s="115">
        <v>1.193222</v>
      </c>
      <c r="J65" s="115">
        <v>1.1386039999999999</v>
      </c>
      <c r="K65" s="115">
        <v>1.153724</v>
      </c>
      <c r="L65" s="125">
        <f>AVERAGE(I65:K65)</f>
        <v>1.16185</v>
      </c>
      <c r="M65" s="125">
        <f>_xlfn.STDEV.S(I65:K65)</f>
        <v>2.8201159337871227E-2</v>
      </c>
      <c r="N65" s="125">
        <f>(M65/L65)*100</f>
        <v>2.4272633591144488</v>
      </c>
      <c r="O65" s="116">
        <v>1.2931239999999999</v>
      </c>
      <c r="P65" s="116">
        <v>1.1703349999999999</v>
      </c>
      <c r="Q65" s="116">
        <v>1.180172</v>
      </c>
      <c r="R65" s="125">
        <f>AVERAGE(O65:Q65)</f>
        <v>1.2145436666666667</v>
      </c>
      <c r="S65" s="125">
        <f>_xlfn.STDEV.S(O65:Q65)</f>
        <v>6.8230075716895794E-2</v>
      </c>
      <c r="T65" s="125">
        <f>(S65/R65)*100</f>
        <v>5.6177540247815267</v>
      </c>
      <c r="U65" s="117">
        <v>1.710556</v>
      </c>
      <c r="V65" s="117">
        <v>1.705813</v>
      </c>
      <c r="W65" s="117">
        <v>1.7785139999999999</v>
      </c>
      <c r="X65" s="125">
        <f>AVERAGE(U65:W65)</f>
        <v>1.7316276666666666</v>
      </c>
      <c r="Y65" s="125">
        <f>_xlfn.STDEV.S(U65:W65)</f>
        <v>4.0673949922933841E-2</v>
      </c>
      <c r="Z65" s="125">
        <f>(Y65/X65)*100</f>
        <v>2.3488854276179376</v>
      </c>
      <c r="AA65" s="118">
        <v>2.1219049999999999</v>
      </c>
      <c r="AB65" s="118">
        <v>2.0790419999999998</v>
      </c>
      <c r="AC65" s="118">
        <v>2.1824020000000002</v>
      </c>
      <c r="AD65" s="125">
        <f>AVERAGE(AA65:AC65)</f>
        <v>2.1277829999999995</v>
      </c>
      <c r="AE65" s="125">
        <f>_xlfn.STDEV.S(AA65:AC65)</f>
        <v>5.1930102666950487E-2</v>
      </c>
      <c r="AF65" s="125">
        <f>(AE65/AD65)*100</f>
        <v>2.440573247692575</v>
      </c>
      <c r="AG65" s="119">
        <v>2.3149730000000002</v>
      </c>
      <c r="AH65" s="119">
        <v>2.1371129999999998</v>
      </c>
      <c r="AI65" s="119">
        <v>2.2712180000000002</v>
      </c>
      <c r="AJ65" s="125">
        <f>AVERAGE(AG65:AI65)</f>
        <v>2.2411013333333334</v>
      </c>
      <c r="AK65" s="125">
        <f>_xlfn.STDEV.S(AG65:AI65)</f>
        <v>9.2675806488712958E-2</v>
      </c>
      <c r="AL65" s="125">
        <f>(AK65/AJ65)*100</f>
        <v>4.13527961053284</v>
      </c>
    </row>
    <row r="66" spans="1:38">
      <c r="A66" t="s">
        <v>1</v>
      </c>
      <c r="B66" s="26" t="s">
        <v>2</v>
      </c>
      <c r="C66" s="104">
        <v>0.89859299999999998</v>
      </c>
      <c r="D66" s="104">
        <v>1.0834220000000001</v>
      </c>
      <c r="E66" s="104">
        <v>1.0271619999999999</v>
      </c>
      <c r="F66" s="125">
        <f t="shared" ref="F66:F68" si="57">AVERAGE(C66:E66)</f>
        <v>1.0030590000000001</v>
      </c>
      <c r="G66" s="125">
        <f t="shared" ref="G66:G68" si="58">_xlfn.STDEV.S(C66:E66)</f>
        <v>9.4742576316036539E-2</v>
      </c>
      <c r="H66" s="125">
        <f t="shared" ref="H66:H68" si="59">(G66/F66)*100</f>
        <v>9.4453642623251994</v>
      </c>
      <c r="I66" s="115">
        <v>1.027371</v>
      </c>
      <c r="J66" s="115">
        <v>1.043248</v>
      </c>
      <c r="K66" s="115">
        <v>1.0235639999999999</v>
      </c>
      <c r="L66" s="125">
        <f t="shared" ref="L66:L68" si="60">AVERAGE(I66:K66)</f>
        <v>1.0313943333333333</v>
      </c>
      <c r="M66" s="125">
        <f t="shared" ref="M66:M68" si="61">_xlfn.STDEV.S(I66:K66)</f>
        <v>1.0440563793844337E-2</v>
      </c>
      <c r="N66" s="125">
        <f t="shared" ref="N66:N68" si="62">(M66/L66)*100</f>
        <v>1.0122766294538175</v>
      </c>
      <c r="O66" s="116">
        <v>1.1646540000000001</v>
      </c>
      <c r="P66" s="116">
        <v>1.283137</v>
      </c>
      <c r="Q66" s="116">
        <v>1.1530879999999999</v>
      </c>
      <c r="R66" s="125">
        <f t="shared" ref="R66:R68" si="63">AVERAGE(O66:Q66)</f>
        <v>1.2002930000000001</v>
      </c>
      <c r="S66" s="125">
        <f t="shared" ref="S66:S68" si="64">_xlfn.STDEV.S(O66:Q66)</f>
        <v>7.1977700303635705E-2</v>
      </c>
      <c r="T66" s="125">
        <f t="shared" ref="T66:T68" si="65">(S66/R66)*100</f>
        <v>5.9966775032126076</v>
      </c>
      <c r="U66" s="117">
        <v>1.2585649999999999</v>
      </c>
      <c r="V66" s="117">
        <v>1.2964530000000001</v>
      </c>
      <c r="W66" s="117">
        <v>1.210094</v>
      </c>
      <c r="X66" s="125">
        <f t="shared" ref="X66:X68" si="66">AVERAGE(U66:W66)</f>
        <v>1.2550373333333333</v>
      </c>
      <c r="Y66" s="125">
        <f t="shared" ref="Y66:Y68" si="67">_xlfn.STDEV.S(U66:W66)</f>
        <v>4.3287440953853305E-2</v>
      </c>
      <c r="Z66" s="125">
        <f t="shared" ref="Z66:Z68" si="68">(Y66/X66)*100</f>
        <v>3.4490958797921532</v>
      </c>
      <c r="AA66" s="118">
        <v>1.3980520000000001</v>
      </c>
      <c r="AB66" s="118">
        <v>1.3296829999999999</v>
      </c>
      <c r="AC66" s="118">
        <v>1.3041469999999999</v>
      </c>
      <c r="AD66" s="125">
        <f t="shared" ref="AD66:AD68" si="69">AVERAGE(AA66:AC66)</f>
        <v>1.3439606666666666</v>
      </c>
      <c r="AE66" s="125">
        <f t="shared" ref="AE66:AE68" si="70">_xlfn.STDEV.S(AA66:AC66)</f>
        <v>4.8553332329854974E-2</v>
      </c>
      <c r="AF66" s="125">
        <f t="shared" ref="AF66:AF68" si="71">(AE66/AD66)*100</f>
        <v>3.6127048606473338</v>
      </c>
      <c r="AG66" s="119">
        <v>1.2324059999999999</v>
      </c>
      <c r="AH66" s="119">
        <v>1.2409650000000001</v>
      </c>
      <c r="AI66" s="119">
        <v>1.2196050000000001</v>
      </c>
      <c r="AJ66" s="125">
        <f t="shared" ref="AJ66:AJ68" si="72">AVERAGE(AG66:AI66)</f>
        <v>1.2309920000000001</v>
      </c>
      <c r="AK66" s="125">
        <f t="shared" ref="AK66:AK68" si="73">_xlfn.STDEV.S(AG66:AI66)</f>
        <v>1.0749974279039008E-2</v>
      </c>
      <c r="AL66" s="125">
        <f t="shared" ref="AL66:AL68" si="74">(AK66/AJ66)*100</f>
        <v>0.87327734697211745</v>
      </c>
    </row>
    <row r="67" spans="1:38">
      <c r="A67" t="s">
        <v>25</v>
      </c>
      <c r="B67" s="26" t="s">
        <v>26</v>
      </c>
      <c r="C67" s="104">
        <v>0.91339400000000004</v>
      </c>
      <c r="D67" s="104">
        <v>1.1762010000000001</v>
      </c>
      <c r="E67" s="104">
        <v>0.93080799999999997</v>
      </c>
      <c r="F67" s="125">
        <f t="shared" si="57"/>
        <v>1.0068010000000001</v>
      </c>
      <c r="G67" s="125">
        <f t="shared" si="58"/>
        <v>0.14696285873988715</v>
      </c>
      <c r="H67" s="125">
        <f t="shared" si="59"/>
        <v>14.597011598109969</v>
      </c>
      <c r="I67" s="115">
        <v>0.90080199999999999</v>
      </c>
      <c r="J67" s="115">
        <v>0.84226299999999998</v>
      </c>
      <c r="K67" s="115">
        <v>0.95391199999999998</v>
      </c>
      <c r="L67" s="125">
        <f t="shared" si="60"/>
        <v>0.89899233333333328</v>
      </c>
      <c r="M67" s="125">
        <f t="shared" si="61"/>
        <v>5.5846494700503208E-2</v>
      </c>
      <c r="N67" s="125">
        <f t="shared" si="62"/>
        <v>6.2121213529633224</v>
      </c>
      <c r="O67" s="116">
        <v>1.155743</v>
      </c>
      <c r="P67" s="116">
        <v>1.0892470000000001</v>
      </c>
      <c r="Q67" s="116">
        <v>1.1070059999999999</v>
      </c>
      <c r="R67" s="125">
        <f t="shared" si="63"/>
        <v>1.117332</v>
      </c>
      <c r="S67" s="125">
        <f t="shared" si="64"/>
        <v>3.4429626936695053E-2</v>
      </c>
      <c r="T67" s="125">
        <f t="shared" si="65"/>
        <v>3.0814142024657891</v>
      </c>
      <c r="U67" s="117">
        <v>1.3193760000000001</v>
      </c>
      <c r="V67" s="117">
        <v>1.5140089999999999</v>
      </c>
      <c r="W67" s="117">
        <v>1.368784</v>
      </c>
      <c r="X67" s="125">
        <f t="shared" si="66"/>
        <v>1.4007229999999999</v>
      </c>
      <c r="Y67" s="125">
        <f t="shared" si="67"/>
        <v>0.10117102333672416</v>
      </c>
      <c r="Z67" s="125">
        <f t="shared" si="68"/>
        <v>7.2227716212787367</v>
      </c>
      <c r="AA67" s="118">
        <v>1.5929139999999999</v>
      </c>
      <c r="AB67" s="118">
        <v>1.5707070000000001</v>
      </c>
      <c r="AC67" s="118">
        <v>1.7518940000000001</v>
      </c>
      <c r="AD67" s="125">
        <f t="shared" si="69"/>
        <v>1.6385050000000001</v>
      </c>
      <c r="AE67" s="125">
        <f t="shared" si="70"/>
        <v>9.8823512905583388E-2</v>
      </c>
      <c r="AF67" s="125">
        <f t="shared" si="71"/>
        <v>6.0313220225500306</v>
      </c>
      <c r="AG67" s="119">
        <v>1.864665</v>
      </c>
      <c r="AH67" s="119">
        <v>2.1902879999999998</v>
      </c>
      <c r="AI67" s="119">
        <v>2.2397589999999998</v>
      </c>
      <c r="AJ67" s="125">
        <f t="shared" si="72"/>
        <v>2.0982373333333331</v>
      </c>
      <c r="AK67" s="125">
        <f t="shared" si="73"/>
        <v>0.20378633696676843</v>
      </c>
      <c r="AL67" s="125">
        <f t="shared" si="74"/>
        <v>9.7122634188872397</v>
      </c>
    </row>
    <row r="68" spans="1:38">
      <c r="A68" t="s">
        <v>5</v>
      </c>
      <c r="B68" s="26" t="s">
        <v>6</v>
      </c>
      <c r="C68" s="104">
        <v>0.93172100000000002</v>
      </c>
      <c r="D68" s="104">
        <v>0.94149700000000003</v>
      </c>
      <c r="E68" s="104">
        <v>1.139975</v>
      </c>
      <c r="F68" s="125">
        <f t="shared" si="57"/>
        <v>1.0043976666666667</v>
      </c>
      <c r="G68" s="125">
        <f t="shared" si="58"/>
        <v>0.11751511617376433</v>
      </c>
      <c r="H68" s="125">
        <f t="shared" si="59"/>
        <v>11.700058659411891</v>
      </c>
      <c r="I68" s="115">
        <v>0.96227700000000005</v>
      </c>
      <c r="J68" s="115">
        <v>0.97722699999999996</v>
      </c>
      <c r="K68" s="115">
        <v>1.5172620000000001</v>
      </c>
      <c r="L68" s="125">
        <f t="shared" si="60"/>
        <v>1.1522553333333334</v>
      </c>
      <c r="M68" s="125">
        <f t="shared" si="61"/>
        <v>0.3161934149509345</v>
      </c>
      <c r="N68" s="125">
        <f t="shared" si="62"/>
        <v>27.44126286976913</v>
      </c>
      <c r="O68" s="116">
        <v>1.0349120000000001</v>
      </c>
      <c r="P68" s="116">
        <v>1.175208</v>
      </c>
      <c r="Q68" s="116">
        <v>1.2224839999999999</v>
      </c>
      <c r="R68" s="125">
        <f t="shared" si="63"/>
        <v>1.1442013333333332</v>
      </c>
      <c r="S68" s="125">
        <f t="shared" si="64"/>
        <v>9.7554465963036879E-2</v>
      </c>
      <c r="T68" s="125">
        <f t="shared" si="65"/>
        <v>8.5259877891277487</v>
      </c>
      <c r="U68" s="117">
        <v>1.3204480000000001</v>
      </c>
      <c r="V68" s="117">
        <v>1.3664959999999999</v>
      </c>
      <c r="W68" s="117">
        <v>1.487795</v>
      </c>
      <c r="X68" s="125">
        <f t="shared" si="66"/>
        <v>1.3915796666666667</v>
      </c>
      <c r="Y68" s="125">
        <f t="shared" si="67"/>
        <v>8.6447367526913899E-2</v>
      </c>
      <c r="Z68" s="125">
        <f t="shared" si="68"/>
        <v>6.212175242110745</v>
      </c>
      <c r="AA68" s="118">
        <v>1.4124650000000001</v>
      </c>
      <c r="AB68" s="118">
        <v>1.3081959999999999</v>
      </c>
      <c r="AC68" s="118">
        <v>1.394018</v>
      </c>
      <c r="AD68" s="125">
        <f t="shared" si="69"/>
        <v>1.3715596666666665</v>
      </c>
      <c r="AE68" s="125">
        <f t="shared" si="70"/>
        <v>5.5644304671128221E-2</v>
      </c>
      <c r="AF68" s="125">
        <f t="shared" si="71"/>
        <v>4.0570094049471335</v>
      </c>
      <c r="AG68" s="119">
        <v>1.4390989999999999</v>
      </c>
      <c r="AH68" s="119">
        <v>1.471322</v>
      </c>
      <c r="AI68" s="119">
        <v>1.4740549999999999</v>
      </c>
      <c r="AJ68" s="125">
        <f t="shared" si="72"/>
        <v>1.4614919999999998</v>
      </c>
      <c r="AK68" s="125">
        <f t="shared" si="73"/>
        <v>1.9440991718531257E-2</v>
      </c>
      <c r="AL68" s="125">
        <f t="shared" si="74"/>
        <v>1.3302154044313113</v>
      </c>
    </row>
    <row r="69" spans="1:38">
      <c r="A69" t="s">
        <v>9</v>
      </c>
      <c r="B69" s="26" t="s">
        <v>10</v>
      </c>
      <c r="C69" s="104">
        <v>0.94286099999999995</v>
      </c>
      <c r="D69" s="104">
        <v>1.022716</v>
      </c>
      <c r="E69" s="104">
        <v>1.0370440000000001</v>
      </c>
      <c r="F69" s="125">
        <f t="shared" ref="F69:F77" si="75">AVERAGE(C69:E69)</f>
        <v>1.0008736666666667</v>
      </c>
      <c r="G69" s="125">
        <f t="shared" ref="G69:G77" si="76">_xlfn.STDEV.S(C69:E69)</f>
        <v>5.074864546304008E-2</v>
      </c>
      <c r="H69" s="125">
        <f t="shared" ref="H69:H77" si="77">(G69/F69)*100</f>
        <v>5.0704346765416028</v>
      </c>
      <c r="I69" s="115">
        <v>1.089129</v>
      </c>
      <c r="J69" s="115">
        <v>1.0281400000000001</v>
      </c>
      <c r="K69" s="115">
        <v>0.97130099999999997</v>
      </c>
      <c r="L69" s="125">
        <f t="shared" ref="L69:L77" si="78">AVERAGE(I69:K69)</f>
        <v>1.0295233333333333</v>
      </c>
      <c r="M69" s="125">
        <f t="shared" ref="M69:M77" si="79">_xlfn.STDEV.S(I69:K69)</f>
        <v>5.8926179278257433E-2</v>
      </c>
      <c r="N69" s="125">
        <f t="shared" ref="N69:N77" si="80">(M69/L69)*100</f>
        <v>5.723637082364081</v>
      </c>
      <c r="O69" s="116">
        <v>1.0520689999999999</v>
      </c>
      <c r="P69" s="116">
        <v>1.2527200000000001</v>
      </c>
      <c r="Q69" s="116">
        <v>0.990896</v>
      </c>
      <c r="R69" s="125">
        <f t="shared" ref="R69:R77" si="81">AVERAGE(O69:Q69)</f>
        <v>1.0985616666666667</v>
      </c>
      <c r="S69" s="125">
        <f t="shared" ref="S69:S77" si="82">_xlfn.STDEV.S(O69:Q69)</f>
        <v>0.13696396527676002</v>
      </c>
      <c r="T69" s="125">
        <f t="shared" ref="T69:T77" si="83">(S69/R69)*100</f>
        <v>12.467571865341503</v>
      </c>
      <c r="U69" s="117">
        <v>1.1180410000000001</v>
      </c>
      <c r="V69" s="117">
        <v>1.2887919999999999</v>
      </c>
      <c r="W69" s="117">
        <v>1.494664</v>
      </c>
      <c r="X69" s="125">
        <f t="shared" ref="X69:X77" si="84">AVERAGE(U69:W69)</f>
        <v>1.3004990000000001</v>
      </c>
      <c r="Y69" s="125">
        <f t="shared" ref="Y69:Y77" si="85">_xlfn.STDEV.S(U69:W69)</f>
        <v>0.18858422897739741</v>
      </c>
      <c r="Z69" s="125">
        <f t="shared" ref="Z69:Z77" si="86">(Y69/X69)*100</f>
        <v>14.500913032412743</v>
      </c>
      <c r="AA69" s="118">
        <v>1.372498</v>
      </c>
      <c r="AB69" s="118">
        <v>1.229447</v>
      </c>
      <c r="AC69" s="118">
        <v>1.091963</v>
      </c>
      <c r="AD69" s="125">
        <f t="shared" ref="AD69:AD77" si="87">AVERAGE(AA69:AC69)</f>
        <v>1.2313026666666664</v>
      </c>
      <c r="AE69" s="125">
        <f t="shared" ref="AE69:AE77" si="88">_xlfn.STDEV.S(AA69:AC69)</f>
        <v>0.14027670576518872</v>
      </c>
      <c r="AF69" s="125">
        <f t="shared" ref="AF69:AF77" si="89">(AE69/AD69)*100</f>
        <v>11.392544624705495</v>
      </c>
      <c r="AG69" s="119">
        <v>1.46292</v>
      </c>
      <c r="AH69" s="119">
        <v>1.3617710000000001</v>
      </c>
      <c r="AI69" s="119">
        <v>1.1847810000000001</v>
      </c>
      <c r="AJ69" s="125">
        <f t="shared" ref="AJ69:AJ77" si="90">AVERAGE(AG69:AI69)</f>
        <v>1.3364906666666669</v>
      </c>
      <c r="AK69" s="125">
        <f t="shared" ref="AK69:AK77" si="91">_xlfn.STDEV.S(AG69:AI69)</f>
        <v>0.1407822690196934</v>
      </c>
      <c r="AL69" s="125">
        <f t="shared" ref="AL69:AL77" si="92">(AK69/AJ69)*100</f>
        <v>10.53372631256884</v>
      </c>
    </row>
    <row r="70" spans="1:38">
      <c r="A70" t="s">
        <v>11</v>
      </c>
      <c r="B70" s="26" t="s">
        <v>12</v>
      </c>
      <c r="C70" s="104">
        <v>1.030548</v>
      </c>
      <c r="D70" s="104">
        <v>1.0531170000000001</v>
      </c>
      <c r="E70" s="104">
        <v>0.92141399999999996</v>
      </c>
      <c r="F70" s="125">
        <f t="shared" si="75"/>
        <v>1.0016929999999999</v>
      </c>
      <c r="G70" s="125">
        <f t="shared" si="76"/>
        <v>7.0433502830684266E-2</v>
      </c>
      <c r="H70" s="125">
        <f t="shared" si="77"/>
        <v>7.0314460449143867</v>
      </c>
      <c r="I70" s="115">
        <v>1.1357980000000001</v>
      </c>
      <c r="J70" s="115">
        <v>1.1899759999999999</v>
      </c>
      <c r="K70" s="115">
        <v>1.598571</v>
      </c>
      <c r="L70" s="125">
        <f t="shared" si="78"/>
        <v>1.3081149999999999</v>
      </c>
      <c r="M70" s="125">
        <f t="shared" si="79"/>
        <v>0.25299669933222485</v>
      </c>
      <c r="N70" s="125">
        <f t="shared" si="80"/>
        <v>19.34055486958141</v>
      </c>
      <c r="O70" s="116">
        <v>1.099429</v>
      </c>
      <c r="P70" s="116">
        <v>1.3182780000000001</v>
      </c>
      <c r="Q70" s="116">
        <v>1.36816</v>
      </c>
      <c r="R70" s="125">
        <f t="shared" si="81"/>
        <v>1.2619556666666667</v>
      </c>
      <c r="S70" s="125">
        <f t="shared" si="82"/>
        <v>0.14294488978040923</v>
      </c>
      <c r="T70" s="125">
        <f t="shared" si="83"/>
        <v>11.327251309706012</v>
      </c>
      <c r="U70" s="117">
        <v>1.257239</v>
      </c>
      <c r="V70" s="117">
        <v>1.2612410000000001</v>
      </c>
      <c r="W70" s="117">
        <v>1.1858230000000001</v>
      </c>
      <c r="X70" s="125">
        <f t="shared" si="84"/>
        <v>1.2347676666666667</v>
      </c>
      <c r="Y70" s="125">
        <f t="shared" si="85"/>
        <v>4.2434529540615051E-2</v>
      </c>
      <c r="Z70" s="125">
        <f t="shared" si="86"/>
        <v>3.4366408099403625</v>
      </c>
      <c r="AA70" s="118">
        <v>1.1446019999999999</v>
      </c>
      <c r="AB70" s="118">
        <v>1.145939</v>
      </c>
      <c r="AC70" s="118">
        <v>1.414209</v>
      </c>
      <c r="AD70" s="125">
        <f t="shared" si="87"/>
        <v>1.2349166666666667</v>
      </c>
      <c r="AE70" s="125">
        <f t="shared" si="88"/>
        <v>0.15527315442900283</v>
      </c>
      <c r="AF70" s="125">
        <f t="shared" si="89"/>
        <v>12.573573474242755</v>
      </c>
      <c r="AG70" s="119">
        <v>1.2631790000000001</v>
      </c>
      <c r="AH70" s="119">
        <v>1.234545</v>
      </c>
      <c r="AI70" s="119">
        <v>1.225687</v>
      </c>
      <c r="AJ70" s="125">
        <f t="shared" si="90"/>
        <v>1.2411369999999999</v>
      </c>
      <c r="AK70" s="125">
        <f t="shared" si="91"/>
        <v>1.9596003776280551E-2</v>
      </c>
      <c r="AL70" s="125">
        <f t="shared" si="92"/>
        <v>1.57887515852646</v>
      </c>
    </row>
    <row r="71" spans="1:38">
      <c r="A71" t="s">
        <v>13</v>
      </c>
      <c r="B71" s="26" t="s">
        <v>14</v>
      </c>
      <c r="C71" s="104">
        <v>0.99596499999999999</v>
      </c>
      <c r="D71" s="104">
        <v>0.95636299999999996</v>
      </c>
      <c r="E71" s="104">
        <v>1.049865</v>
      </c>
      <c r="F71" s="125">
        <f t="shared" si="75"/>
        <v>1.000731</v>
      </c>
      <c r="G71" s="125">
        <f t="shared" si="76"/>
        <v>4.6932846365844938E-2</v>
      </c>
      <c r="H71" s="125">
        <f t="shared" si="77"/>
        <v>4.6898563515914802</v>
      </c>
      <c r="I71" s="115">
        <v>1.0323960000000001</v>
      </c>
      <c r="J71" s="115">
        <v>0.93255600000000005</v>
      </c>
      <c r="K71" s="115">
        <v>0.99147099999999999</v>
      </c>
      <c r="L71" s="125">
        <f t="shared" si="78"/>
        <v>0.98547433333333334</v>
      </c>
      <c r="M71" s="125">
        <f t="shared" si="79"/>
        <v>5.0189405339507012E-2</v>
      </c>
      <c r="N71" s="125">
        <f t="shared" si="80"/>
        <v>5.092918571480503</v>
      </c>
      <c r="O71" s="116">
        <v>1.1393409999999999</v>
      </c>
      <c r="P71" s="116">
        <v>1.0511490000000001</v>
      </c>
      <c r="Q71" s="116">
        <v>1.113135</v>
      </c>
      <c r="R71" s="125">
        <f t="shared" si="81"/>
        <v>1.1012083333333333</v>
      </c>
      <c r="S71" s="125">
        <f t="shared" si="82"/>
        <v>4.5289526927683017E-2</v>
      </c>
      <c r="T71" s="125">
        <f t="shared" si="83"/>
        <v>4.1127119689144207</v>
      </c>
      <c r="U71" s="117">
        <v>1.442631</v>
      </c>
      <c r="V71" s="117">
        <v>1.5593539999999999</v>
      </c>
      <c r="W71" s="117">
        <v>1.473983</v>
      </c>
      <c r="X71" s="125">
        <f t="shared" si="84"/>
        <v>1.4919893333333334</v>
      </c>
      <c r="Y71" s="125">
        <f t="shared" si="85"/>
        <v>6.0408904247083693E-2</v>
      </c>
      <c r="Z71" s="125">
        <f t="shared" si="86"/>
        <v>4.0488831184952856</v>
      </c>
      <c r="AA71" s="118">
        <v>1.735954</v>
      </c>
      <c r="AB71" s="118">
        <v>1.4592529999999999</v>
      </c>
      <c r="AC71" s="118">
        <v>1.6764410000000001</v>
      </c>
      <c r="AD71" s="125">
        <f t="shared" si="87"/>
        <v>1.6238826666666668</v>
      </c>
      <c r="AE71" s="125">
        <f t="shared" si="88"/>
        <v>0.14564561322722133</v>
      </c>
      <c r="AF71" s="125">
        <f t="shared" si="89"/>
        <v>8.9689739423222683</v>
      </c>
      <c r="AG71" s="119">
        <v>1.605477</v>
      </c>
      <c r="AH71" s="119">
        <v>1.460172</v>
      </c>
      <c r="AI71" s="119">
        <v>1.4109130000000001</v>
      </c>
      <c r="AJ71" s="125">
        <f t="shared" si="90"/>
        <v>1.4921873333333335</v>
      </c>
      <c r="AK71" s="125">
        <f t="shared" si="91"/>
        <v>0.10115593754364263</v>
      </c>
      <c r="AL71" s="125">
        <f t="shared" si="92"/>
        <v>6.7790374093093728</v>
      </c>
    </row>
    <row r="72" spans="1:38">
      <c r="A72" t="s">
        <v>23</v>
      </c>
      <c r="B72" s="26" t="s">
        <v>24</v>
      </c>
      <c r="C72" s="104">
        <v>1.0521670000000001</v>
      </c>
      <c r="D72" s="104">
        <v>0.926068</v>
      </c>
      <c r="E72" s="104">
        <v>1.026295</v>
      </c>
      <c r="F72" s="125">
        <f t="shared" si="75"/>
        <v>1.0015099999999999</v>
      </c>
      <c r="G72" s="125">
        <f t="shared" si="76"/>
        <v>6.6603015089408704E-2</v>
      </c>
      <c r="H72" s="125">
        <f t="shared" si="77"/>
        <v>6.6502596169193229</v>
      </c>
      <c r="I72" s="115">
        <v>1.1228590000000001</v>
      </c>
      <c r="J72" s="115">
        <v>1.386199</v>
      </c>
      <c r="K72" s="115">
        <v>1.08209</v>
      </c>
      <c r="L72" s="125">
        <f t="shared" si="78"/>
        <v>1.1970493333333334</v>
      </c>
      <c r="M72" s="125">
        <f t="shared" si="79"/>
        <v>0.16507187870843937</v>
      </c>
      <c r="N72" s="125">
        <f t="shared" si="80"/>
        <v>13.789897718649247</v>
      </c>
      <c r="O72" s="116">
        <v>1.0709360000000001</v>
      </c>
      <c r="P72" s="116">
        <v>1.4581519999999999</v>
      </c>
      <c r="Q72" s="116">
        <v>1.1651359999999999</v>
      </c>
      <c r="R72" s="125">
        <f t="shared" si="81"/>
        <v>1.2314079999999998</v>
      </c>
      <c r="S72" s="125">
        <f t="shared" si="82"/>
        <v>0.20193573520306021</v>
      </c>
      <c r="T72" s="125">
        <f t="shared" si="83"/>
        <v>16.398767524903217</v>
      </c>
      <c r="U72" s="117">
        <v>1.454825</v>
      </c>
      <c r="V72" s="117">
        <v>1.4866239999999999</v>
      </c>
      <c r="W72" s="117">
        <v>1.4044350000000001</v>
      </c>
      <c r="X72" s="125">
        <f t="shared" si="84"/>
        <v>1.448628</v>
      </c>
      <c r="Y72" s="125">
        <f t="shared" si="85"/>
        <v>4.1443455900781169E-2</v>
      </c>
      <c r="Z72" s="125">
        <f t="shared" si="86"/>
        <v>2.8608763534034387</v>
      </c>
      <c r="AA72" s="118">
        <v>1.4267339999999999</v>
      </c>
      <c r="AB72" s="118">
        <v>1.8026740000000001</v>
      </c>
      <c r="AC72" s="118">
        <v>1.2905800000000001</v>
      </c>
      <c r="AD72" s="125">
        <f t="shared" si="87"/>
        <v>1.5066626666666669</v>
      </c>
      <c r="AE72" s="125">
        <f t="shared" si="88"/>
        <v>0.26523859075431067</v>
      </c>
      <c r="AF72" s="125">
        <f t="shared" si="89"/>
        <v>17.604377982041807</v>
      </c>
      <c r="AG72" s="119">
        <v>1.5145999999999999</v>
      </c>
      <c r="AH72" s="119">
        <v>1.485727</v>
      </c>
      <c r="AI72" s="119">
        <v>1.458283</v>
      </c>
      <c r="AJ72" s="125">
        <f t="shared" si="90"/>
        <v>1.4862033333333333</v>
      </c>
      <c r="AK72" s="125">
        <f t="shared" si="91"/>
        <v>2.8161521484701992E-2</v>
      </c>
      <c r="AL72" s="125">
        <f t="shared" si="92"/>
        <v>1.8948632971734682</v>
      </c>
    </row>
    <row r="73" spans="1:38">
      <c r="A73" t="s">
        <v>3</v>
      </c>
      <c r="B73" s="26" t="s">
        <v>4</v>
      </c>
      <c r="C73" s="104">
        <v>1.163727</v>
      </c>
      <c r="D73" s="104">
        <v>0.82969300000000001</v>
      </c>
      <c r="E73" s="104">
        <v>1.0356939999999999</v>
      </c>
      <c r="F73" s="125">
        <f t="shared" si="75"/>
        <v>1.0097046666666667</v>
      </c>
      <c r="G73" s="125">
        <f t="shared" si="76"/>
        <v>0.16852674082866936</v>
      </c>
      <c r="H73" s="125">
        <f t="shared" si="77"/>
        <v>16.690696437506418</v>
      </c>
      <c r="I73" s="115">
        <v>0.87474300000000005</v>
      </c>
      <c r="J73" s="115">
        <v>0.89261500000000005</v>
      </c>
      <c r="K73" s="115">
        <v>0.88280800000000004</v>
      </c>
      <c r="L73" s="125">
        <f t="shared" si="78"/>
        <v>0.88338866666666682</v>
      </c>
      <c r="M73" s="125">
        <f t="shared" si="79"/>
        <v>8.9501383415751361E-3</v>
      </c>
      <c r="N73" s="125">
        <f t="shared" si="80"/>
        <v>1.0131597426246282</v>
      </c>
      <c r="O73" s="116">
        <v>1.179629</v>
      </c>
      <c r="P73" s="116">
        <v>1.1030880000000001</v>
      </c>
      <c r="Q73" s="116">
        <v>1.0381400000000001</v>
      </c>
      <c r="R73" s="125">
        <f t="shared" si="81"/>
        <v>1.1069523333333333</v>
      </c>
      <c r="S73" s="125">
        <f t="shared" si="82"/>
        <v>7.0823612477289882E-2</v>
      </c>
      <c r="T73" s="125">
        <f t="shared" si="83"/>
        <v>6.3980724683980572</v>
      </c>
      <c r="U73" s="117">
        <v>1.750175</v>
      </c>
      <c r="V73" s="117">
        <v>1.6279509999999999</v>
      </c>
      <c r="W73" s="117">
        <v>1.8907229999999999</v>
      </c>
      <c r="X73" s="125">
        <f t="shared" si="84"/>
        <v>1.7562829999999998</v>
      </c>
      <c r="Y73" s="125">
        <f t="shared" si="85"/>
        <v>0.13149243987393344</v>
      </c>
      <c r="Z73" s="125">
        <f t="shared" si="86"/>
        <v>7.4869733336787663</v>
      </c>
      <c r="AA73" s="118">
        <v>1.5009269999999999</v>
      </c>
      <c r="AB73" s="118">
        <v>1.6297790000000001</v>
      </c>
      <c r="AC73" s="118">
        <v>1.6397699999999999</v>
      </c>
      <c r="AD73" s="125">
        <f t="shared" si="87"/>
        <v>1.5901586666666667</v>
      </c>
      <c r="AE73" s="125">
        <f t="shared" si="88"/>
        <v>7.7438186783610474E-2</v>
      </c>
      <c r="AF73" s="125">
        <f t="shared" si="89"/>
        <v>4.8698402497115891</v>
      </c>
      <c r="AG73" s="119">
        <v>1.2036610000000001</v>
      </c>
      <c r="AH73" s="119">
        <v>1.0379069999999999</v>
      </c>
      <c r="AI73" s="119">
        <v>0.99339999999999995</v>
      </c>
      <c r="AJ73" s="125">
        <f t="shared" si="90"/>
        <v>1.0783226666666665</v>
      </c>
      <c r="AK73" s="125">
        <f t="shared" si="91"/>
        <v>0.11080384295832592</v>
      </c>
      <c r="AL73" s="125">
        <f t="shared" si="92"/>
        <v>10.275573943080049</v>
      </c>
    </row>
    <row r="74" spans="1:38">
      <c r="A74" t="s">
        <v>15</v>
      </c>
      <c r="B74" s="26" t="s">
        <v>16</v>
      </c>
      <c r="C74" s="104">
        <v>1.020221</v>
      </c>
      <c r="D74" s="104">
        <v>0.94370699999999996</v>
      </c>
      <c r="E74" s="104">
        <v>1.0386489999999999</v>
      </c>
      <c r="F74" s="125">
        <f t="shared" si="75"/>
        <v>1.0008589999999999</v>
      </c>
      <c r="G74" s="125">
        <f t="shared" si="76"/>
        <v>5.0345418103338861E-2</v>
      </c>
      <c r="H74" s="125">
        <f t="shared" si="77"/>
        <v>5.0302208506232011</v>
      </c>
      <c r="I74" s="115">
        <v>1.4098170000000001</v>
      </c>
      <c r="J74" s="115">
        <v>1.338419</v>
      </c>
      <c r="K74" s="115">
        <v>1.836581</v>
      </c>
      <c r="L74" s="125">
        <f t="shared" si="78"/>
        <v>1.5282723333333335</v>
      </c>
      <c r="M74" s="125">
        <f t="shared" si="79"/>
        <v>0.26937908986655573</v>
      </c>
      <c r="N74" s="125">
        <f t="shared" si="80"/>
        <v>17.626380062708439</v>
      </c>
      <c r="O74" s="116">
        <v>1.602427</v>
      </c>
      <c r="P74" s="116">
        <v>1.7080960000000001</v>
      </c>
      <c r="Q74" s="116">
        <v>2.0009869999999998</v>
      </c>
      <c r="R74" s="125">
        <f t="shared" si="81"/>
        <v>1.7705033333333333</v>
      </c>
      <c r="S74" s="125">
        <f t="shared" si="82"/>
        <v>0.20647887262461814</v>
      </c>
      <c r="T74" s="125">
        <f t="shared" si="83"/>
        <v>11.66215667246893</v>
      </c>
      <c r="U74" s="117">
        <v>2.2497829999999999</v>
      </c>
      <c r="V74" s="117">
        <v>2.2590349999999999</v>
      </c>
      <c r="W74" s="117">
        <v>2.203627</v>
      </c>
      <c r="X74" s="125">
        <f t="shared" si="84"/>
        <v>2.2374816666666666</v>
      </c>
      <c r="Y74" s="125">
        <f t="shared" si="85"/>
        <v>2.968170677931661E-2</v>
      </c>
      <c r="Z74" s="125">
        <f t="shared" si="86"/>
        <v>1.326567597022394</v>
      </c>
      <c r="AA74" s="118">
        <v>2.2793260000000002</v>
      </c>
      <c r="AB74" s="118">
        <v>2.2090559999999999</v>
      </c>
      <c r="AC74" s="118">
        <v>2.379445</v>
      </c>
      <c r="AD74" s="125">
        <f t="shared" si="87"/>
        <v>2.2892756666666667</v>
      </c>
      <c r="AE74" s="125">
        <f t="shared" si="88"/>
        <v>8.5629140660953396E-2</v>
      </c>
      <c r="AF74" s="125">
        <f t="shared" si="89"/>
        <v>3.7404468980197105</v>
      </c>
      <c r="AG74" s="119">
        <v>2.7560530000000001</v>
      </c>
      <c r="AH74" s="119">
        <v>2.4968870000000001</v>
      </c>
      <c r="AI74" s="119">
        <v>2.8445490000000002</v>
      </c>
      <c r="AJ74" s="125">
        <f t="shared" si="90"/>
        <v>2.6991630000000004</v>
      </c>
      <c r="AK74" s="125">
        <f t="shared" si="91"/>
        <v>0.18067808565512317</v>
      </c>
      <c r="AL74" s="125">
        <f t="shared" si="92"/>
        <v>6.6938560455638703</v>
      </c>
    </row>
    <row r="75" spans="1:38">
      <c r="A75" t="s">
        <v>17</v>
      </c>
      <c r="B75" s="26" t="s">
        <v>18</v>
      </c>
      <c r="C75" s="104">
        <v>1.015909</v>
      </c>
      <c r="D75" s="104">
        <v>0.97478299999999996</v>
      </c>
      <c r="E75" s="104">
        <v>1.0098039999999999</v>
      </c>
      <c r="F75" s="125">
        <f t="shared" si="75"/>
        <v>1.0001653333333334</v>
      </c>
      <c r="G75" s="125">
        <f t="shared" si="76"/>
        <v>2.2192676502245798E-2</v>
      </c>
      <c r="H75" s="125">
        <f t="shared" si="77"/>
        <v>2.218900791960309</v>
      </c>
      <c r="I75" s="115">
        <v>1.0594190000000001</v>
      </c>
      <c r="J75" s="115">
        <v>1.2266779999999999</v>
      </c>
      <c r="K75" s="115">
        <v>1.046627</v>
      </c>
      <c r="L75" s="125">
        <f t="shared" si="78"/>
        <v>1.110908</v>
      </c>
      <c r="M75" s="125">
        <f t="shared" si="79"/>
        <v>0.10046356797864581</v>
      </c>
      <c r="N75" s="125">
        <f t="shared" si="80"/>
        <v>9.043374246890453</v>
      </c>
      <c r="O75" s="116">
        <v>0.88594799999999996</v>
      </c>
      <c r="P75" s="116">
        <v>1.0177499999999999</v>
      </c>
      <c r="Q75" s="116">
        <v>0.870564</v>
      </c>
      <c r="R75" s="125">
        <f t="shared" si="81"/>
        <v>0.92475399999999996</v>
      </c>
      <c r="S75" s="125">
        <f t="shared" si="82"/>
        <v>8.0903392240375155E-2</v>
      </c>
      <c r="T75" s="125">
        <f t="shared" si="83"/>
        <v>8.7486393398001159</v>
      </c>
      <c r="U75" s="117">
        <v>0.81590499999999999</v>
      </c>
      <c r="V75" s="117">
        <v>0.80859800000000004</v>
      </c>
      <c r="W75" s="117">
        <v>0.80848299999999995</v>
      </c>
      <c r="X75" s="125">
        <f t="shared" si="84"/>
        <v>0.8109953333333334</v>
      </c>
      <c r="Y75" s="125">
        <f t="shared" si="85"/>
        <v>4.2522848368063632E-3</v>
      </c>
      <c r="Z75" s="125">
        <f t="shared" si="86"/>
        <v>0.52432913754617116</v>
      </c>
      <c r="AA75" s="118">
        <v>0.759575</v>
      </c>
      <c r="AB75" s="118">
        <v>0.80971700000000002</v>
      </c>
      <c r="AC75" s="118">
        <v>0.75201499999999999</v>
      </c>
      <c r="AD75" s="125">
        <f t="shared" si="87"/>
        <v>0.77376900000000004</v>
      </c>
      <c r="AE75" s="125">
        <f t="shared" si="88"/>
        <v>3.1360523401244449E-2</v>
      </c>
      <c r="AF75" s="125">
        <f t="shared" si="89"/>
        <v>4.0529568128529894</v>
      </c>
      <c r="AG75" s="119">
        <v>0.92292399999999997</v>
      </c>
      <c r="AH75" s="119">
        <v>0.84004699999999999</v>
      </c>
      <c r="AI75" s="119">
        <v>0.93132099999999995</v>
      </c>
      <c r="AJ75" s="125">
        <f t="shared" si="90"/>
        <v>0.8980973333333333</v>
      </c>
      <c r="AK75" s="125">
        <f t="shared" si="91"/>
        <v>5.0448075308512329E-2</v>
      </c>
      <c r="AL75" s="125">
        <f t="shared" si="92"/>
        <v>5.6172169135912879</v>
      </c>
    </row>
    <row r="76" spans="1:38">
      <c r="A76" t="s">
        <v>19</v>
      </c>
      <c r="B76" s="26" t="s">
        <v>20</v>
      </c>
      <c r="C76" s="104">
        <v>1.0112000000000001</v>
      </c>
      <c r="D76" s="104">
        <v>1.0144200000000001</v>
      </c>
      <c r="E76" s="104">
        <v>0.97486700000000004</v>
      </c>
      <c r="F76" s="125">
        <f t="shared" si="75"/>
        <v>1.0001623333333334</v>
      </c>
      <c r="G76" s="125">
        <f t="shared" si="76"/>
        <v>2.1965484659650349E-2</v>
      </c>
      <c r="H76" s="125">
        <f t="shared" si="77"/>
        <v>2.1961919508050207</v>
      </c>
      <c r="I76" s="115">
        <v>1.1744570000000001</v>
      </c>
      <c r="J76" s="115">
        <v>1.031539</v>
      </c>
      <c r="K76" s="115">
        <v>1.078765</v>
      </c>
      <c r="L76" s="125">
        <f t="shared" si="78"/>
        <v>1.0949203333333333</v>
      </c>
      <c r="M76" s="125">
        <f t="shared" si="79"/>
        <v>7.2815759127632135E-2</v>
      </c>
      <c r="N76" s="125">
        <f t="shared" si="80"/>
        <v>6.6503248602530416</v>
      </c>
      <c r="O76" s="116">
        <v>1.596759</v>
      </c>
      <c r="P76" s="116">
        <v>1.4825660000000001</v>
      </c>
      <c r="Q76" s="116">
        <v>1.5391680000000001</v>
      </c>
      <c r="R76" s="125">
        <f t="shared" si="81"/>
        <v>1.5394976666666667</v>
      </c>
      <c r="S76" s="125">
        <f t="shared" si="82"/>
        <v>5.7097213787831474E-2</v>
      </c>
      <c r="T76" s="125">
        <f t="shared" si="83"/>
        <v>3.7088210670340827</v>
      </c>
      <c r="U76" s="117">
        <v>2.2985220000000002</v>
      </c>
      <c r="V76" s="117">
        <v>2.14805</v>
      </c>
      <c r="W76" s="117">
        <v>2.0946880000000001</v>
      </c>
      <c r="X76" s="125">
        <f t="shared" si="84"/>
        <v>2.1804199999999998</v>
      </c>
      <c r="Y76" s="125">
        <f t="shared" si="85"/>
        <v>0.10570211712165471</v>
      </c>
      <c r="Z76" s="125">
        <f t="shared" si="86"/>
        <v>4.8477869915729412</v>
      </c>
      <c r="AA76" s="118">
        <v>3.3468239999999998</v>
      </c>
      <c r="AB76" s="118">
        <v>2.999797</v>
      </c>
      <c r="AC76" s="118">
        <v>3.034227</v>
      </c>
      <c r="AD76" s="125">
        <f t="shared" si="87"/>
        <v>3.1269493333333336</v>
      </c>
      <c r="AE76" s="125">
        <f t="shared" si="88"/>
        <v>0.19119364007815029</v>
      </c>
      <c r="AF76" s="125">
        <f t="shared" si="89"/>
        <v>6.1143824122771289</v>
      </c>
      <c r="AG76" s="119">
        <v>3.3987099999999999</v>
      </c>
      <c r="AH76" s="119">
        <v>3.4194789999999999</v>
      </c>
      <c r="AI76" s="119">
        <v>3.517188</v>
      </c>
      <c r="AJ76" s="125">
        <f t="shared" si="90"/>
        <v>3.4451256666666672</v>
      </c>
      <c r="AK76" s="125">
        <f t="shared" si="91"/>
        <v>6.3265889342783585E-2</v>
      </c>
      <c r="AL76" s="125">
        <f t="shared" si="92"/>
        <v>1.836388435838874</v>
      </c>
    </row>
    <row r="77" spans="1:38">
      <c r="A77" t="s">
        <v>21</v>
      </c>
      <c r="B77" s="26" t="s">
        <v>22</v>
      </c>
      <c r="C77" s="104">
        <v>0.96376300000000004</v>
      </c>
      <c r="D77" s="104">
        <v>1.001401</v>
      </c>
      <c r="E77" s="104">
        <v>1.0361480000000001</v>
      </c>
      <c r="F77" s="125">
        <f t="shared" si="75"/>
        <v>1.0004373333333334</v>
      </c>
      <c r="G77" s="125">
        <f t="shared" si="76"/>
        <v>3.6202120743588133E-2</v>
      </c>
      <c r="H77" s="125">
        <f t="shared" si="77"/>
        <v>3.6186295270456519</v>
      </c>
      <c r="I77" s="115">
        <v>1.002896</v>
      </c>
      <c r="J77" s="115">
        <v>0.97095399999999998</v>
      </c>
      <c r="K77" s="115">
        <v>0.99855099999999997</v>
      </c>
      <c r="L77" s="125">
        <f t="shared" si="78"/>
        <v>0.99080033333333339</v>
      </c>
      <c r="M77" s="125">
        <f t="shared" si="79"/>
        <v>1.7324187321006823E-2</v>
      </c>
      <c r="N77" s="125">
        <f t="shared" si="80"/>
        <v>1.7485043896506718</v>
      </c>
      <c r="O77" s="116">
        <v>0.96415899999999999</v>
      </c>
      <c r="P77" s="116">
        <v>1.0071369999999999</v>
      </c>
      <c r="Q77" s="116">
        <v>0.99914899999999995</v>
      </c>
      <c r="R77" s="125">
        <f t="shared" si="81"/>
        <v>0.9901483333333333</v>
      </c>
      <c r="S77" s="125">
        <f t="shared" si="82"/>
        <v>2.2859049003257602E-2</v>
      </c>
      <c r="T77" s="125">
        <f t="shared" si="83"/>
        <v>2.3086489401343169</v>
      </c>
      <c r="U77" s="117">
        <v>1.0171190000000001</v>
      </c>
      <c r="V77" s="117">
        <v>1.028897</v>
      </c>
      <c r="W77" s="117">
        <v>1.007355</v>
      </c>
      <c r="X77" s="125">
        <f t="shared" si="84"/>
        <v>1.0177903333333334</v>
      </c>
      <c r="Y77" s="125">
        <f t="shared" si="85"/>
        <v>1.0786679625043691E-2</v>
      </c>
      <c r="Z77" s="125">
        <f t="shared" si="86"/>
        <v>1.0598135265950672</v>
      </c>
      <c r="AA77" s="118">
        <v>1.0955839999999999</v>
      </c>
      <c r="AB77" s="118">
        <v>1.068943</v>
      </c>
      <c r="AC77" s="118">
        <v>1.0999620000000001</v>
      </c>
      <c r="AD77" s="125">
        <f t="shared" si="87"/>
        <v>1.088163</v>
      </c>
      <c r="AE77" s="125">
        <f t="shared" si="88"/>
        <v>1.6788329905026315E-2</v>
      </c>
      <c r="AF77" s="125">
        <f t="shared" si="89"/>
        <v>1.5428138895575678</v>
      </c>
      <c r="AG77" s="119">
        <v>1.0991010000000001</v>
      </c>
      <c r="AH77" s="119">
        <v>1.1456500000000001</v>
      </c>
      <c r="AI77" s="119">
        <v>1.2402820000000001</v>
      </c>
      <c r="AJ77" s="125">
        <f t="shared" si="90"/>
        <v>1.1616776666666666</v>
      </c>
      <c r="AK77" s="125">
        <f t="shared" si="91"/>
        <v>7.194222170834963E-2</v>
      </c>
      <c r="AL77" s="125">
        <f t="shared" si="92"/>
        <v>6.1929590085674624</v>
      </c>
    </row>
    <row r="78" spans="1:38">
      <c r="G78" t="s">
        <v>61</v>
      </c>
      <c r="H78" s="125">
        <f>SMALL(H65:H77,1)</f>
        <v>2.1961919508050207</v>
      </c>
      <c r="M78" t="s">
        <v>61</v>
      </c>
      <c r="N78" s="125">
        <f>SMALL(N65:N77,1)</f>
        <v>1.0122766294538175</v>
      </c>
      <c r="S78" t="s">
        <v>61</v>
      </c>
      <c r="T78" s="125">
        <f>SMALL(T65:T77,1)</f>
        <v>2.3086489401343169</v>
      </c>
      <c r="Y78" t="s">
        <v>61</v>
      </c>
      <c r="Z78" s="125">
        <f>SMALL(Z65:Z77,1)</f>
        <v>0.52432913754617116</v>
      </c>
      <c r="AE78" t="s">
        <v>61</v>
      </c>
      <c r="AF78" s="125">
        <f>SMALL(AF65:AF77,1)</f>
        <v>1.5428138895575678</v>
      </c>
      <c r="AK78" t="s">
        <v>61</v>
      </c>
      <c r="AL78" s="125">
        <f>SMALL(AL65:AL77,1)</f>
        <v>0.87327734697211745</v>
      </c>
    </row>
    <row r="79" spans="1:38">
      <c r="G79" t="s">
        <v>62</v>
      </c>
      <c r="H79" s="125">
        <f>LARGE(H65:H78,1)</f>
        <v>16.690696437506418</v>
      </c>
      <c r="M79" t="s">
        <v>62</v>
      </c>
      <c r="N79" s="125">
        <f>LARGE(N65:N78,1)</f>
        <v>27.44126286976913</v>
      </c>
      <c r="S79" t="s">
        <v>62</v>
      </c>
      <c r="T79" s="125">
        <f>LARGE(T65:T78,1)</f>
        <v>16.398767524903217</v>
      </c>
      <c r="Y79" t="s">
        <v>62</v>
      </c>
      <c r="Z79" s="125">
        <f>LARGE(Z65:Z78,1)</f>
        <v>14.500913032412743</v>
      </c>
      <c r="AE79" t="s">
        <v>62</v>
      </c>
      <c r="AF79" s="125">
        <f>LARGE(AF65:AF78,1)</f>
        <v>17.604377982041807</v>
      </c>
      <c r="AK79" t="s">
        <v>62</v>
      </c>
      <c r="AL79" s="125">
        <f>LARGE(AL65:AL78,1)</f>
        <v>10.53372631256884</v>
      </c>
    </row>
    <row r="80" spans="1:38" ht="16" thickBot="1">
      <c r="A80" s="178" t="s">
        <v>152</v>
      </c>
    </row>
    <row r="81" spans="1:38">
      <c r="C81" s="217" t="s">
        <v>42</v>
      </c>
      <c r="D81" s="218"/>
      <c r="E81" s="218"/>
      <c r="F81" s="218"/>
      <c r="G81" s="218"/>
      <c r="H81" s="219"/>
      <c r="I81" s="217" t="s">
        <v>29</v>
      </c>
      <c r="J81" s="218"/>
      <c r="K81" s="218"/>
      <c r="L81" s="218"/>
      <c r="M81" s="218"/>
      <c r="N81" s="219"/>
      <c r="O81" s="217" t="s">
        <v>30</v>
      </c>
      <c r="P81" s="218"/>
      <c r="Q81" s="218"/>
      <c r="R81" s="218"/>
      <c r="S81" s="218"/>
      <c r="T81" s="219"/>
      <c r="U81" s="217" t="s">
        <v>31</v>
      </c>
      <c r="V81" s="218"/>
      <c r="W81" s="218"/>
      <c r="X81" s="218"/>
      <c r="Y81" s="218"/>
      <c r="Z81" s="219"/>
      <c r="AA81" s="217" t="s">
        <v>32</v>
      </c>
      <c r="AB81" s="218"/>
      <c r="AC81" s="218"/>
      <c r="AD81" s="218"/>
      <c r="AE81" s="218"/>
      <c r="AF81" s="219"/>
      <c r="AG81" s="217" t="s">
        <v>33</v>
      </c>
      <c r="AH81" s="218"/>
      <c r="AI81" s="218"/>
      <c r="AJ81" s="218"/>
      <c r="AK81" s="218"/>
      <c r="AL81" s="219"/>
    </row>
    <row r="82" spans="1:38">
      <c r="C82" s="27"/>
      <c r="D82" s="25"/>
      <c r="E82" s="25"/>
      <c r="F82" s="25" t="s">
        <v>43</v>
      </c>
      <c r="G82" s="25" t="s">
        <v>44</v>
      </c>
      <c r="H82" s="28" t="s">
        <v>45</v>
      </c>
      <c r="I82" s="36"/>
      <c r="J82" s="37"/>
      <c r="K82" s="37"/>
      <c r="L82" s="25" t="s">
        <v>43</v>
      </c>
      <c r="M82" s="25" t="s">
        <v>44</v>
      </c>
      <c r="N82" s="28" t="s">
        <v>45</v>
      </c>
      <c r="O82" s="36"/>
      <c r="P82" s="37"/>
      <c r="Q82" s="37"/>
      <c r="R82" s="25" t="s">
        <v>43</v>
      </c>
      <c r="S82" s="25" t="s">
        <v>44</v>
      </c>
      <c r="T82" s="28" t="s">
        <v>45</v>
      </c>
      <c r="U82" s="36"/>
      <c r="V82" s="37"/>
      <c r="W82" s="37"/>
      <c r="X82" s="25" t="s">
        <v>43</v>
      </c>
      <c r="Y82" s="25" t="s">
        <v>44</v>
      </c>
      <c r="Z82" s="28" t="s">
        <v>45</v>
      </c>
      <c r="AA82" s="36"/>
      <c r="AB82" s="37"/>
      <c r="AC82" s="37"/>
      <c r="AD82" s="25" t="s">
        <v>43</v>
      </c>
      <c r="AE82" s="25" t="s">
        <v>44</v>
      </c>
      <c r="AF82" s="28" t="s">
        <v>45</v>
      </c>
      <c r="AG82" s="36"/>
      <c r="AH82" s="37"/>
      <c r="AI82" s="37"/>
      <c r="AJ82" s="25" t="s">
        <v>43</v>
      </c>
      <c r="AK82" s="25" t="s">
        <v>44</v>
      </c>
      <c r="AL82" s="28" t="s">
        <v>45</v>
      </c>
    </row>
    <row r="83" spans="1:38">
      <c r="A83" t="s">
        <v>7</v>
      </c>
      <c r="B83" s="26" t="s">
        <v>8</v>
      </c>
      <c r="C83" s="104">
        <v>1.020386</v>
      </c>
      <c r="D83" s="104">
        <v>1.0119800000000001</v>
      </c>
      <c r="E83" s="104">
        <v>0.96841900000000003</v>
      </c>
      <c r="F83" s="125">
        <f>AVERAGE(C83:E83)</f>
        <v>1.0002616666666666</v>
      </c>
      <c r="G83" s="125">
        <f>_xlfn.STDEV.S(C83:E83)</f>
        <v>2.7895013431316607E-2</v>
      </c>
      <c r="H83" s="125">
        <f>(G83/F83)*100</f>
        <v>2.7887716145591845</v>
      </c>
      <c r="I83" s="120">
        <v>0.91556999999999999</v>
      </c>
      <c r="J83" s="120">
        <v>0.88781399999999999</v>
      </c>
      <c r="K83" s="120">
        <v>0.88422599999999996</v>
      </c>
      <c r="L83" s="125">
        <f>AVERAGE(I83:K83)</f>
        <v>0.89586999999999994</v>
      </c>
      <c r="M83" s="125">
        <f>_xlfn.STDEV.S(I83:K83)</f>
        <v>1.715476423621148E-2</v>
      </c>
      <c r="N83" s="125">
        <f>(M83/L83)*100</f>
        <v>1.9148720502094592</v>
      </c>
      <c r="O83" s="121">
        <v>1.1547780000000001</v>
      </c>
      <c r="P83" s="121">
        <v>1.2364409999999999</v>
      </c>
      <c r="Q83" s="121">
        <v>1.2189909999999999</v>
      </c>
      <c r="R83" s="125">
        <f>AVERAGE(O83:Q83)</f>
        <v>1.2034033333333334</v>
      </c>
      <c r="S83" s="125">
        <f>_xlfn.STDEV.S(O83:Q83)</f>
        <v>4.3005149765270263E-2</v>
      </c>
      <c r="T83" s="125">
        <f>(S83/R83)*100</f>
        <v>3.5736272764135824</v>
      </c>
      <c r="U83" s="122">
        <v>1.4919800000000001</v>
      </c>
      <c r="V83" s="122">
        <v>1.5401640000000001</v>
      </c>
      <c r="W83" s="122">
        <v>1.613516</v>
      </c>
      <c r="X83" s="125">
        <f>AVERAGE(U83:W83)</f>
        <v>1.5485533333333334</v>
      </c>
      <c r="Y83" s="125">
        <f>_xlfn.STDEV.S(U83:W83)</f>
        <v>6.1200780300036409E-2</v>
      </c>
      <c r="Z83" s="125">
        <f>(Y83/X83)*100</f>
        <v>3.9521260897291062</v>
      </c>
      <c r="AA83" s="123">
        <v>1.9749319999999999</v>
      </c>
      <c r="AB83" s="123">
        <v>2.0088650000000001</v>
      </c>
      <c r="AC83" s="123">
        <v>1.9399599999999999</v>
      </c>
      <c r="AD83" s="125">
        <f>AVERAGE(AA83:AC83)</f>
        <v>1.9745856666666668</v>
      </c>
      <c r="AE83" s="125">
        <f>_xlfn.STDEV.S(AA83:AC83)</f>
        <v>3.4453805542107259E-2</v>
      </c>
      <c r="AF83" s="125">
        <f>(AE83/AD83)*100</f>
        <v>1.7448625361628063</v>
      </c>
      <c r="AG83" s="124">
        <v>2.7602479999999998</v>
      </c>
      <c r="AH83" s="124">
        <v>2.764459</v>
      </c>
      <c r="AI83" s="124">
        <v>3.0148480000000002</v>
      </c>
      <c r="AJ83" s="125">
        <f>AVERAGE(AG83:AI83)</f>
        <v>2.8465183333333335</v>
      </c>
      <c r="AK83" s="125">
        <f>_xlfn.STDEV.S(AG83:AI83)</f>
        <v>0.14579297184821147</v>
      </c>
      <c r="AL83" s="125">
        <f>(AK83/AJ83)*100</f>
        <v>5.1217998542621297</v>
      </c>
    </row>
    <row r="84" spans="1:38">
      <c r="A84" t="s">
        <v>1</v>
      </c>
      <c r="B84" s="26" t="s">
        <v>2</v>
      </c>
      <c r="C84" s="104">
        <v>1.008799</v>
      </c>
      <c r="D84" s="104">
        <v>1.022966</v>
      </c>
      <c r="E84" s="104">
        <v>0.969024</v>
      </c>
      <c r="F84" s="125">
        <f t="shared" ref="F84:F86" si="93">AVERAGE(C84:E84)</f>
        <v>1.0002630000000001</v>
      </c>
      <c r="G84" s="125">
        <f t="shared" ref="G84:G86" si="94">_xlfn.STDEV.S(C84:E84)</f>
        <v>2.7965734622927414E-2</v>
      </c>
      <c r="H84" s="125">
        <f t="shared" ref="H84:H86" si="95">(G84/F84)*100</f>
        <v>2.7958381568574877</v>
      </c>
      <c r="I84" s="120">
        <v>1.2044299999999999</v>
      </c>
      <c r="J84" s="120">
        <v>1.1120490000000001</v>
      </c>
      <c r="K84" s="120">
        <v>1.0803780000000001</v>
      </c>
      <c r="L84" s="125">
        <f t="shared" ref="L84:L86" si="96">AVERAGE(I84:K84)</f>
        <v>1.1322856666666667</v>
      </c>
      <c r="M84" s="125">
        <f t="shared" ref="M84:M86" si="97">_xlfn.STDEV.S(I84:K84)</f>
        <v>6.4454376766309052E-2</v>
      </c>
      <c r="N84" s="125">
        <f t="shared" ref="N84:N86" si="98">(M84/L84)*100</f>
        <v>5.6924130247145275</v>
      </c>
      <c r="O84" s="121">
        <v>1.24695</v>
      </c>
      <c r="P84" s="121">
        <v>1.4858709999999999</v>
      </c>
      <c r="Q84" s="121">
        <v>1.3261080000000001</v>
      </c>
      <c r="R84" s="125">
        <f t="shared" ref="R84:R86" si="99">AVERAGE(O84:Q84)</f>
        <v>1.3529763333333333</v>
      </c>
      <c r="S84" s="125">
        <f t="shared" ref="S84:S86" si="100">_xlfn.STDEV.S(O84:Q84)</f>
        <v>0.12170555271775123</v>
      </c>
      <c r="T84" s="125">
        <f t="shared" ref="T84:T86" si="101">(S84/R84)*100</f>
        <v>8.9953940596953945</v>
      </c>
      <c r="U84" s="122">
        <v>1.3011189999999999</v>
      </c>
      <c r="V84" s="122">
        <v>1.431908</v>
      </c>
      <c r="W84" s="122">
        <v>1.4051819999999999</v>
      </c>
      <c r="X84" s="125">
        <f t="shared" ref="X84:X86" si="102">AVERAGE(U84:W84)</f>
        <v>1.3794029999999999</v>
      </c>
      <c r="Y84" s="125">
        <f t="shared" ref="Y84:Y86" si="103">_xlfn.STDEV.S(U84:W84)</f>
        <v>6.9100349210405601E-2</v>
      </c>
      <c r="Z84" s="125">
        <f t="shared" ref="Z84:Z86" si="104">(Y84/X84)*100</f>
        <v>5.0094388087024315</v>
      </c>
      <c r="AA84" s="123">
        <v>1.349499</v>
      </c>
      <c r="AB84" s="123">
        <v>1.397446</v>
      </c>
      <c r="AC84" s="123">
        <v>1.181664</v>
      </c>
      <c r="AD84" s="125">
        <f t="shared" ref="AD84:AD86" si="105">AVERAGE(AA84:AC84)</f>
        <v>1.3095363333333334</v>
      </c>
      <c r="AE84" s="125">
        <f t="shared" ref="AE84:AE86" si="106">_xlfn.STDEV.S(AA84:AC84)</f>
        <v>0.11330590861174594</v>
      </c>
      <c r="AF84" s="125">
        <f t="shared" ref="AF84:AF86" si="107">(AE84/AD84)*100</f>
        <v>8.6523684549731925</v>
      </c>
      <c r="AG84" s="124">
        <v>1.0979049999999999</v>
      </c>
      <c r="AH84" s="124">
        <v>1.1561790000000001</v>
      </c>
      <c r="AI84" s="124">
        <v>1.046384</v>
      </c>
      <c r="AJ84" s="125">
        <f t="shared" ref="AJ84:AJ86" si="108">AVERAGE(AG84:AI84)</f>
        <v>1.1001559999999999</v>
      </c>
      <c r="AK84" s="125">
        <f t="shared" ref="AK84:AK86" si="109">_xlfn.STDEV.S(AG84:AI84)</f>
        <v>5.4932101334283626E-2</v>
      </c>
      <c r="AL84" s="125">
        <f t="shared" ref="AL84:AL86" si="110">(AK84/AJ84)*100</f>
        <v>4.9931192789280461</v>
      </c>
    </row>
    <row r="85" spans="1:38">
      <c r="A85" t="s">
        <v>25</v>
      </c>
      <c r="B85" s="26" t="s">
        <v>26</v>
      </c>
      <c r="C85" s="104">
        <v>1.0643320000000001</v>
      </c>
      <c r="D85" s="104">
        <v>0.96984400000000004</v>
      </c>
      <c r="E85" s="104">
        <v>0.96877100000000005</v>
      </c>
      <c r="F85" s="125">
        <f t="shared" si="93"/>
        <v>1.0009823333333332</v>
      </c>
      <c r="G85" s="125">
        <f t="shared" si="94"/>
        <v>5.4865043810547839E-2</v>
      </c>
      <c r="H85" s="125">
        <f t="shared" si="95"/>
        <v>5.4811200940823648</v>
      </c>
      <c r="I85" s="120">
        <v>0.98630799999999996</v>
      </c>
      <c r="J85" s="120">
        <v>0.97557000000000005</v>
      </c>
      <c r="K85" s="120">
        <v>1.1114200000000001</v>
      </c>
      <c r="L85" s="125">
        <f t="shared" si="96"/>
        <v>1.0244326666666668</v>
      </c>
      <c r="M85" s="125">
        <f t="shared" si="97"/>
        <v>7.5524322448687606E-2</v>
      </c>
      <c r="N85" s="125">
        <f t="shared" si="98"/>
        <v>7.372307122383277</v>
      </c>
      <c r="O85" s="121">
        <v>1.102447</v>
      </c>
      <c r="P85" s="121">
        <v>1.2091890000000001</v>
      </c>
      <c r="Q85" s="121">
        <v>1.1317980000000001</v>
      </c>
      <c r="R85" s="125">
        <f t="shared" si="99"/>
        <v>1.1478113333333333</v>
      </c>
      <c r="S85" s="125">
        <f t="shared" si="100"/>
        <v>5.5143302171100868E-2</v>
      </c>
      <c r="T85" s="125">
        <f t="shared" si="101"/>
        <v>4.804213076635202</v>
      </c>
      <c r="U85" s="122">
        <v>1.483641</v>
      </c>
      <c r="V85" s="122">
        <v>1.6187959999999999</v>
      </c>
      <c r="W85" s="122">
        <v>1.7261420000000001</v>
      </c>
      <c r="X85" s="125">
        <f t="shared" si="102"/>
        <v>1.6095263333333334</v>
      </c>
      <c r="Y85" s="125">
        <f t="shared" si="103"/>
        <v>0.12151596105176202</v>
      </c>
      <c r="Z85" s="125">
        <f t="shared" si="104"/>
        <v>7.5497963925885037</v>
      </c>
      <c r="AA85" s="123">
        <v>1.9992080000000001</v>
      </c>
      <c r="AB85" s="123">
        <v>1.880657</v>
      </c>
      <c r="AC85" s="123">
        <v>2.241047</v>
      </c>
      <c r="AD85" s="125">
        <f t="shared" si="105"/>
        <v>2.0403040000000003</v>
      </c>
      <c r="AE85" s="125">
        <f t="shared" si="106"/>
        <v>0.1836760706706238</v>
      </c>
      <c r="AF85" s="125">
        <f t="shared" si="107"/>
        <v>9.0023874221990337</v>
      </c>
      <c r="AG85" s="124">
        <v>3.1640160000000002</v>
      </c>
      <c r="AH85" s="124">
        <v>2.6635749999999998</v>
      </c>
      <c r="AI85" s="124">
        <v>3.3174000000000001</v>
      </c>
      <c r="AJ85" s="125">
        <f t="shared" si="108"/>
        <v>3.0483303333333338</v>
      </c>
      <c r="AK85" s="125">
        <f t="shared" si="109"/>
        <v>0.34191981919791292</v>
      </c>
      <c r="AL85" s="125">
        <f t="shared" si="110"/>
        <v>11.216626212029498</v>
      </c>
    </row>
    <row r="86" spans="1:38">
      <c r="A86" t="s">
        <v>5</v>
      </c>
      <c r="B86" s="26" t="s">
        <v>6</v>
      </c>
      <c r="C86" s="104">
        <v>1.1027690000000001</v>
      </c>
      <c r="D86" s="104">
        <v>0.95338800000000001</v>
      </c>
      <c r="E86" s="104">
        <v>0.95114399999999999</v>
      </c>
      <c r="F86" s="125">
        <f t="shared" si="93"/>
        <v>1.0024336666666667</v>
      </c>
      <c r="G86" s="125">
        <f t="shared" si="94"/>
        <v>8.6900191140948269E-2</v>
      </c>
      <c r="H86" s="125">
        <f t="shared" si="95"/>
        <v>8.668921847957515</v>
      </c>
      <c r="I86" s="120">
        <v>1.0184230000000001</v>
      </c>
      <c r="J86" s="120">
        <v>0.92262699999999997</v>
      </c>
      <c r="K86" s="120">
        <v>0.87662399999999996</v>
      </c>
      <c r="L86" s="125">
        <f t="shared" si="96"/>
        <v>0.93922466666666671</v>
      </c>
      <c r="M86" s="125">
        <f t="shared" si="97"/>
        <v>7.2341903516104297E-2</v>
      </c>
      <c r="N86" s="125">
        <f t="shared" si="98"/>
        <v>7.7023002145852528</v>
      </c>
      <c r="O86" s="121">
        <v>1.1819839999999999</v>
      </c>
      <c r="P86" s="121">
        <v>1.037525</v>
      </c>
      <c r="Q86" s="121">
        <v>1.1329320000000001</v>
      </c>
      <c r="R86" s="125">
        <f t="shared" si="99"/>
        <v>1.1174803333333332</v>
      </c>
      <c r="S86" s="125">
        <f t="shared" si="100"/>
        <v>7.3458601758632225E-2</v>
      </c>
      <c r="T86" s="125">
        <f t="shared" si="101"/>
        <v>6.5735923548213586</v>
      </c>
      <c r="U86" s="122">
        <v>1.468296</v>
      </c>
      <c r="V86" s="122">
        <v>1.3876459999999999</v>
      </c>
      <c r="W86" s="122">
        <v>1.409608</v>
      </c>
      <c r="X86" s="125">
        <f t="shared" si="102"/>
        <v>1.4218499999999998</v>
      </c>
      <c r="Y86" s="125">
        <f t="shared" si="103"/>
        <v>4.1695390008968672E-2</v>
      </c>
      <c r="Z86" s="125">
        <f t="shared" si="104"/>
        <v>2.9324745935906513</v>
      </c>
      <c r="AA86" s="123">
        <v>1.961892</v>
      </c>
      <c r="AB86" s="123">
        <v>1.5781499999999999</v>
      </c>
      <c r="AC86" s="123">
        <v>1.485439</v>
      </c>
      <c r="AD86" s="125">
        <f t="shared" si="105"/>
        <v>1.6751603333333331</v>
      </c>
      <c r="AE86" s="125">
        <f t="shared" si="106"/>
        <v>0.25260664853153481</v>
      </c>
      <c r="AF86" s="125">
        <f t="shared" si="107"/>
        <v>15.079550506600354</v>
      </c>
      <c r="AG86" s="124">
        <v>2.8426809999999998</v>
      </c>
      <c r="AH86" s="124">
        <v>2.3625440000000002</v>
      </c>
      <c r="AI86" s="124">
        <v>1.861448</v>
      </c>
      <c r="AJ86" s="125">
        <f t="shared" si="108"/>
        <v>2.3555576666666669</v>
      </c>
      <c r="AK86" s="125">
        <f t="shared" si="109"/>
        <v>0.49065380535804842</v>
      </c>
      <c r="AL86" s="125">
        <f t="shared" si="110"/>
        <v>20.82962401223525</v>
      </c>
    </row>
    <row r="87" spans="1:38">
      <c r="A87" t="s">
        <v>9</v>
      </c>
      <c r="B87" s="26" t="s">
        <v>10</v>
      </c>
      <c r="C87" s="104">
        <v>1.446083</v>
      </c>
      <c r="D87" s="104">
        <v>0.95342400000000005</v>
      </c>
      <c r="E87" s="104">
        <v>0.72530499999999998</v>
      </c>
      <c r="F87" s="125">
        <f t="shared" ref="F87:F95" si="111">AVERAGE(C87:E87)</f>
        <v>1.041604</v>
      </c>
      <c r="G87" s="125">
        <f t="shared" ref="G87:G95" si="112">_xlfn.STDEV.S(C87:E87)</f>
        <v>0.3683911177281563</v>
      </c>
      <c r="H87" s="125">
        <f t="shared" ref="H87:H95" si="113">(G87/F87)*100</f>
        <v>35.36767502123228</v>
      </c>
      <c r="I87" s="120">
        <v>0.95305399999999996</v>
      </c>
      <c r="J87" s="120">
        <v>0.82759499999999997</v>
      </c>
      <c r="K87" s="120">
        <v>0.90283000000000002</v>
      </c>
      <c r="L87" s="125">
        <f t="shared" ref="L87:L95" si="114">AVERAGE(I87:K87)</f>
        <v>0.89449300000000009</v>
      </c>
      <c r="M87" s="125">
        <f t="shared" ref="M87:M95" si="115">_xlfn.STDEV.S(I87:K87)</f>
        <v>6.3143640590323902E-2</v>
      </c>
      <c r="N87" s="125">
        <f t="shared" ref="N87:N95" si="116">(M87/L87)*100</f>
        <v>7.0591542460727918</v>
      </c>
      <c r="O87" s="121">
        <v>0.829206</v>
      </c>
      <c r="P87" s="121">
        <v>0.95125700000000002</v>
      </c>
      <c r="Q87" s="121">
        <v>0.934334</v>
      </c>
      <c r="R87" s="125">
        <f t="shared" ref="R87:R95" si="117">AVERAGE(O87:Q87)</f>
        <v>0.90493233333333334</v>
      </c>
      <c r="S87" s="125">
        <f t="shared" ref="S87:S95" si="118">_xlfn.STDEV.S(O87:Q87)</f>
        <v>6.6124542738179554E-2</v>
      </c>
      <c r="T87" s="125">
        <f t="shared" ref="T87:T95" si="119">(S87/R87)*100</f>
        <v>7.3071256603915016</v>
      </c>
      <c r="U87" s="122">
        <v>1.323448</v>
      </c>
      <c r="V87" s="122">
        <v>1.1601159999999999</v>
      </c>
      <c r="W87" s="122">
        <v>1.2850239999999999</v>
      </c>
      <c r="X87" s="125">
        <f t="shared" ref="X87:X95" si="120">AVERAGE(U87:W87)</f>
        <v>1.2561959999999999</v>
      </c>
      <c r="Y87" s="125">
        <f t="shared" ref="Y87:Y95" si="121">_xlfn.STDEV.S(U87:W87)</f>
        <v>8.5396871980184405E-2</v>
      </c>
      <c r="Z87" s="125">
        <f t="shared" ref="Z87:Z95" si="122">(Y87/X87)*100</f>
        <v>6.7980531684692842</v>
      </c>
      <c r="AA87" s="123">
        <v>1.175101</v>
      </c>
      <c r="AB87" s="123">
        <v>1.101861</v>
      </c>
      <c r="AC87" s="123">
        <v>0.97900600000000004</v>
      </c>
      <c r="AD87" s="125">
        <f t="shared" ref="AD87:AD95" si="123">AVERAGE(AA87:AC87)</f>
        <v>1.0853226666666667</v>
      </c>
      <c r="AE87" s="125">
        <f t="shared" ref="AE87:AE95" si="124">_xlfn.STDEV.S(AA87:AC87)</f>
        <v>9.9088090143736873E-2</v>
      </c>
      <c r="AF87" s="125">
        <f t="shared" ref="AF87:AF95" si="125">(AE87/AD87)*100</f>
        <v>9.1298277633935783</v>
      </c>
      <c r="AG87" s="124">
        <v>2.0976949999999999</v>
      </c>
      <c r="AH87" s="124">
        <v>1.140134</v>
      </c>
      <c r="AI87" s="124">
        <v>0.97054099999999999</v>
      </c>
      <c r="AJ87" s="125">
        <f t="shared" ref="AJ87:AJ95" si="126">AVERAGE(AG87:AI87)</f>
        <v>1.4027899999999998</v>
      </c>
      <c r="AK87" s="125">
        <f t="shared" ref="AK87:AK95" si="127">_xlfn.STDEV.S(AG87:AI87)</f>
        <v>0.60775008488769533</v>
      </c>
      <c r="AL87" s="125">
        <f t="shared" ref="AL87:AL95" si="128">(AK87/AJ87)*100</f>
        <v>43.324381046891943</v>
      </c>
    </row>
    <row r="88" spans="1:38">
      <c r="A88" t="s">
        <v>11</v>
      </c>
      <c r="B88" s="26" t="s">
        <v>12</v>
      </c>
      <c r="C88" s="104">
        <v>1.0750869999999999</v>
      </c>
      <c r="D88" s="104">
        <v>0.98097299999999998</v>
      </c>
      <c r="E88" s="104">
        <v>0.94819900000000001</v>
      </c>
      <c r="F88" s="125">
        <f t="shared" si="111"/>
        <v>1.0014196666666668</v>
      </c>
      <c r="G88" s="125">
        <f t="shared" si="112"/>
        <v>6.5868738938386587E-2</v>
      </c>
      <c r="H88" s="125">
        <f t="shared" si="113"/>
        <v>6.5775359852515951</v>
      </c>
      <c r="I88" s="120">
        <v>0.99845799999999996</v>
      </c>
      <c r="J88" s="120">
        <v>1.102846</v>
      </c>
      <c r="K88" s="120">
        <v>0.86785299999999999</v>
      </c>
      <c r="L88" s="125">
        <f t="shared" si="114"/>
        <v>0.98971900000000002</v>
      </c>
      <c r="M88" s="125">
        <f t="shared" si="115"/>
        <v>0.11773998939612658</v>
      </c>
      <c r="N88" s="125">
        <f t="shared" si="116"/>
        <v>11.896304849773177</v>
      </c>
      <c r="O88" s="121">
        <v>1.422668</v>
      </c>
      <c r="P88" s="121">
        <v>1.11659</v>
      </c>
      <c r="Q88" s="121">
        <v>1.022257</v>
      </c>
      <c r="R88" s="125">
        <f t="shared" si="117"/>
        <v>1.1871716666666667</v>
      </c>
      <c r="S88" s="125">
        <f t="shared" si="118"/>
        <v>0.20932885845561974</v>
      </c>
      <c r="T88" s="125">
        <f t="shared" si="119"/>
        <v>17.632568594175773</v>
      </c>
      <c r="U88" s="122">
        <v>1.3303860000000001</v>
      </c>
      <c r="V88" s="122">
        <v>1.2281139999999999</v>
      </c>
      <c r="W88" s="122">
        <v>1.7077580000000001</v>
      </c>
      <c r="X88" s="125">
        <f t="shared" si="120"/>
        <v>1.4220860000000002</v>
      </c>
      <c r="Y88" s="125">
        <f t="shared" si="121"/>
        <v>0.25262869825892603</v>
      </c>
      <c r="Z88" s="125">
        <f t="shared" si="122"/>
        <v>17.764656867371311</v>
      </c>
      <c r="AA88" s="123">
        <v>1.5155719999999999</v>
      </c>
      <c r="AB88" s="123">
        <v>1.3463890000000001</v>
      </c>
      <c r="AC88" s="123">
        <v>1.5219210000000001</v>
      </c>
      <c r="AD88" s="125">
        <f t="shared" si="123"/>
        <v>1.4612939999999999</v>
      </c>
      <c r="AE88" s="125">
        <f t="shared" si="124"/>
        <v>9.9561271180112973E-2</v>
      </c>
      <c r="AF88" s="125">
        <f t="shared" si="125"/>
        <v>6.8132265772741816</v>
      </c>
      <c r="AG88" s="124">
        <v>2.4624109999999999</v>
      </c>
      <c r="AH88" s="124">
        <v>1.6085430000000001</v>
      </c>
      <c r="AI88" s="124">
        <v>1.2380819999999999</v>
      </c>
      <c r="AJ88" s="125">
        <f t="shared" si="126"/>
        <v>1.7696786666666668</v>
      </c>
      <c r="AK88" s="125">
        <f t="shared" si="127"/>
        <v>0.62786853907831064</v>
      </c>
      <c r="AL88" s="125">
        <f t="shared" si="128"/>
        <v>35.479239870193602</v>
      </c>
    </row>
    <row r="89" spans="1:38">
      <c r="A89" t="s">
        <v>13</v>
      </c>
      <c r="B89" s="26" t="s">
        <v>14</v>
      </c>
      <c r="C89" s="104">
        <v>1.232165</v>
      </c>
      <c r="D89" s="104">
        <v>0.91498000000000002</v>
      </c>
      <c r="E89" s="104">
        <v>0.886992</v>
      </c>
      <c r="F89" s="125">
        <f t="shared" si="111"/>
        <v>1.011379</v>
      </c>
      <c r="G89" s="125">
        <f t="shared" si="112"/>
        <v>0.19171769710436071</v>
      </c>
      <c r="H89" s="125">
        <f t="shared" si="113"/>
        <v>18.956068605771002</v>
      </c>
      <c r="I89" s="120">
        <v>1.1903079999999999</v>
      </c>
      <c r="J89" s="120">
        <v>0.96244399999999997</v>
      </c>
      <c r="K89" s="120">
        <v>0.96881899999999999</v>
      </c>
      <c r="L89" s="125">
        <f t="shared" si="114"/>
        <v>1.0405236666666666</v>
      </c>
      <c r="M89" s="125">
        <f t="shared" si="115"/>
        <v>0.12975619461256288</v>
      </c>
      <c r="N89" s="125">
        <f t="shared" si="116"/>
        <v>12.470278069526167</v>
      </c>
      <c r="O89" s="121">
        <v>1.5075229999999999</v>
      </c>
      <c r="P89" s="121">
        <v>1.155054</v>
      </c>
      <c r="Q89" s="121">
        <v>1.26248</v>
      </c>
      <c r="R89" s="125">
        <f t="shared" si="117"/>
        <v>1.3083523333333333</v>
      </c>
      <c r="S89" s="125">
        <f t="shared" si="118"/>
        <v>0.18065658641282287</v>
      </c>
      <c r="T89" s="125">
        <f t="shared" si="119"/>
        <v>13.807946209149794</v>
      </c>
      <c r="U89" s="122">
        <v>1.7695700000000001</v>
      </c>
      <c r="V89" s="122">
        <v>1.520918</v>
      </c>
      <c r="W89" s="122">
        <v>1.5790459999999999</v>
      </c>
      <c r="X89" s="125">
        <f t="shared" si="120"/>
        <v>1.623178</v>
      </c>
      <c r="Y89" s="125">
        <f t="shared" si="121"/>
        <v>0.13006797970292311</v>
      </c>
      <c r="Z89" s="125">
        <f t="shared" si="122"/>
        <v>8.013167976828365</v>
      </c>
      <c r="AA89" s="123">
        <v>2.3286750000000001</v>
      </c>
      <c r="AB89" s="123">
        <v>1.830694</v>
      </c>
      <c r="AC89" s="123">
        <v>1.9802960000000001</v>
      </c>
      <c r="AD89" s="125">
        <f t="shared" si="123"/>
        <v>2.0465550000000001</v>
      </c>
      <c r="AE89" s="125">
        <f t="shared" si="124"/>
        <v>0.25551704522595026</v>
      </c>
      <c r="AF89" s="125">
        <f t="shared" si="125"/>
        <v>12.485227380937735</v>
      </c>
      <c r="AG89" s="124">
        <v>3.927937</v>
      </c>
      <c r="AH89" s="124">
        <v>2.1397919999999999</v>
      </c>
      <c r="AI89" s="124">
        <v>2.2256420000000001</v>
      </c>
      <c r="AJ89" s="125">
        <f t="shared" si="126"/>
        <v>2.7644570000000002</v>
      </c>
      <c r="AK89" s="125">
        <f t="shared" si="127"/>
        <v>1.0085171483048758</v>
      </c>
      <c r="AL89" s="125">
        <f t="shared" si="128"/>
        <v>36.481563949262942</v>
      </c>
    </row>
    <row r="90" spans="1:38">
      <c r="A90" t="s">
        <v>23</v>
      </c>
      <c r="B90" s="26" t="s">
        <v>24</v>
      </c>
      <c r="C90" s="104">
        <v>1.0777190000000001</v>
      </c>
      <c r="D90" s="104">
        <v>1.075151</v>
      </c>
      <c r="E90" s="104">
        <v>0.86302800000000002</v>
      </c>
      <c r="F90" s="125">
        <f t="shared" si="111"/>
        <v>1.0052993333333333</v>
      </c>
      <c r="G90" s="125">
        <f t="shared" si="112"/>
        <v>0.12321727911430821</v>
      </c>
      <c r="H90" s="125">
        <f t="shared" si="113"/>
        <v>12.256775174191059</v>
      </c>
      <c r="I90" s="120">
        <v>1.034062</v>
      </c>
      <c r="J90" s="120">
        <v>0.88191399999999998</v>
      </c>
      <c r="K90" s="120">
        <v>1.045901</v>
      </c>
      <c r="L90" s="125">
        <f t="shared" si="114"/>
        <v>0.98729233333333344</v>
      </c>
      <c r="M90" s="125">
        <f t="shared" si="115"/>
        <v>9.1452093099793713E-2</v>
      </c>
      <c r="N90" s="125">
        <f t="shared" si="116"/>
        <v>9.2629194021014758</v>
      </c>
      <c r="O90" s="121">
        <v>1.0319020000000001</v>
      </c>
      <c r="P90" s="121">
        <v>1.0298339999999999</v>
      </c>
      <c r="Q90" s="121">
        <v>1.06873</v>
      </c>
      <c r="R90" s="125">
        <f t="shared" si="117"/>
        <v>1.0434886666666665</v>
      </c>
      <c r="S90" s="125">
        <f t="shared" si="118"/>
        <v>2.1884077255697403E-2</v>
      </c>
      <c r="T90" s="125">
        <f t="shared" si="119"/>
        <v>2.0972031565617457</v>
      </c>
      <c r="U90" s="122">
        <v>1.410164</v>
      </c>
      <c r="V90" s="122">
        <v>1.6122129999999999</v>
      </c>
      <c r="W90" s="122">
        <v>1.2851239999999999</v>
      </c>
      <c r="X90" s="125">
        <f t="shared" si="120"/>
        <v>1.4358336666666665</v>
      </c>
      <c r="Y90" s="125">
        <f t="shared" si="121"/>
        <v>0.1650484847562477</v>
      </c>
      <c r="Z90" s="125">
        <f t="shared" si="122"/>
        <v>11.494958544844055</v>
      </c>
      <c r="AA90" s="123">
        <v>1.5624579999999999</v>
      </c>
      <c r="AB90" s="123">
        <v>1.572578</v>
      </c>
      <c r="AC90" s="123">
        <v>1.6120509999999999</v>
      </c>
      <c r="AD90" s="125">
        <f t="shared" si="123"/>
        <v>1.5823623333333332</v>
      </c>
      <c r="AE90" s="125">
        <f t="shared" si="124"/>
        <v>2.6204318276446956E-2</v>
      </c>
      <c r="AF90" s="125">
        <f t="shared" si="125"/>
        <v>1.6560251545703897</v>
      </c>
      <c r="AG90" s="124">
        <v>1.7379979999999999</v>
      </c>
      <c r="AH90" s="124">
        <v>1.72915</v>
      </c>
      <c r="AI90" s="124">
        <v>1.453254</v>
      </c>
      <c r="AJ90" s="125">
        <f t="shared" si="126"/>
        <v>1.640134</v>
      </c>
      <c r="AK90" s="125">
        <f t="shared" si="127"/>
        <v>0.1619032815479661</v>
      </c>
      <c r="AL90" s="125">
        <f t="shared" si="128"/>
        <v>9.8713447528047151</v>
      </c>
    </row>
    <row r="91" spans="1:38">
      <c r="A91" t="s">
        <v>3</v>
      </c>
      <c r="B91" s="26" t="s">
        <v>4</v>
      </c>
      <c r="C91" s="104">
        <v>1.01187</v>
      </c>
      <c r="D91" s="104">
        <v>0.98826899999999995</v>
      </c>
      <c r="E91" s="104"/>
      <c r="F91" s="125">
        <f t="shared" si="111"/>
        <v>1.0000694999999999</v>
      </c>
      <c r="G91" s="125">
        <f t="shared" si="112"/>
        <v>1.6688427142783773E-2</v>
      </c>
      <c r="H91" s="125">
        <f t="shared" si="113"/>
        <v>1.6687267377701025</v>
      </c>
      <c r="I91" s="120">
        <v>1.0663910000000001</v>
      </c>
      <c r="J91" s="120">
        <v>0.99776699999999996</v>
      </c>
      <c r="K91" s="120">
        <v>1.0562020000000001</v>
      </c>
      <c r="L91" s="125">
        <f t="shared" si="114"/>
        <v>1.0401199999999999</v>
      </c>
      <c r="M91" s="125">
        <f t="shared" si="115"/>
        <v>3.7030884231948953E-2</v>
      </c>
      <c r="N91" s="125">
        <f t="shared" si="116"/>
        <v>3.5602511471704186</v>
      </c>
      <c r="O91" s="121">
        <v>1.372093</v>
      </c>
      <c r="P91" s="121">
        <v>1.160828</v>
      </c>
      <c r="Q91" s="121">
        <v>1.2518929999999999</v>
      </c>
      <c r="R91" s="125">
        <f t="shared" si="117"/>
        <v>1.2616046666666667</v>
      </c>
      <c r="S91" s="125">
        <f t="shared" si="118"/>
        <v>0.10596679861321345</v>
      </c>
      <c r="T91" s="125">
        <f t="shared" si="119"/>
        <v>8.3993664111272146</v>
      </c>
      <c r="U91" s="122">
        <v>2.2977020000000001</v>
      </c>
      <c r="V91" s="122">
        <v>1.6155870000000001</v>
      </c>
      <c r="W91" s="122">
        <v>1.9564790000000001</v>
      </c>
      <c r="X91" s="125">
        <f t="shared" si="120"/>
        <v>1.9565893333333335</v>
      </c>
      <c r="Y91" s="125">
        <f t="shared" si="121"/>
        <v>0.34105751338496099</v>
      </c>
      <c r="Z91" s="125">
        <f t="shared" si="122"/>
        <v>17.431226245311276</v>
      </c>
      <c r="AA91" s="123">
        <v>1.843655</v>
      </c>
      <c r="AB91" s="123">
        <v>1.9542489999999999</v>
      </c>
      <c r="AC91" s="123">
        <v>1.915754</v>
      </c>
      <c r="AD91" s="125">
        <f t="shared" si="123"/>
        <v>1.9045526666666666</v>
      </c>
      <c r="AE91" s="125">
        <f t="shared" si="124"/>
        <v>5.6141433988929478E-2</v>
      </c>
      <c r="AF91" s="125">
        <f t="shared" si="125"/>
        <v>2.9477490946568459</v>
      </c>
      <c r="AG91" s="124">
        <v>1.8035049999999999</v>
      </c>
      <c r="AH91" s="124">
        <v>1.291957</v>
      </c>
      <c r="AI91" s="124">
        <v>1.7177290000000001</v>
      </c>
      <c r="AJ91" s="125">
        <f t="shared" si="126"/>
        <v>1.6043969999999999</v>
      </c>
      <c r="AK91" s="125">
        <f t="shared" si="127"/>
        <v>0.27395883950695943</v>
      </c>
      <c r="AL91" s="125">
        <f t="shared" si="128"/>
        <v>17.075501855647911</v>
      </c>
    </row>
    <row r="92" spans="1:38">
      <c r="A92" t="s">
        <v>15</v>
      </c>
      <c r="B92" s="26" t="s">
        <v>16</v>
      </c>
      <c r="C92" s="104">
        <v>1.094965</v>
      </c>
      <c r="D92" s="104">
        <v>0.92376599999999998</v>
      </c>
      <c r="E92" s="104">
        <v>0.98863900000000005</v>
      </c>
      <c r="F92" s="125">
        <f t="shared" si="111"/>
        <v>1.0024566666666666</v>
      </c>
      <c r="G92" s="125">
        <f t="shared" si="112"/>
        <v>8.6431882626339523E-2</v>
      </c>
      <c r="H92" s="125">
        <f t="shared" si="113"/>
        <v>8.6220068657670534</v>
      </c>
      <c r="I92" s="120">
        <v>0.93859800000000004</v>
      </c>
      <c r="J92" s="120">
        <v>0.92814200000000002</v>
      </c>
      <c r="K92" s="120">
        <v>0.88003699999999996</v>
      </c>
      <c r="L92" s="125">
        <f t="shared" si="114"/>
        <v>0.91559233333333323</v>
      </c>
      <c r="M92" s="125">
        <f t="shared" si="115"/>
        <v>3.1232487578374799E-2</v>
      </c>
      <c r="N92" s="125">
        <f t="shared" si="116"/>
        <v>3.4111783641382032</v>
      </c>
      <c r="O92" s="121">
        <v>1.420547</v>
      </c>
      <c r="P92" s="121">
        <v>1.450232</v>
      </c>
      <c r="Q92" s="121">
        <v>1.3834489999999999</v>
      </c>
      <c r="R92" s="125">
        <f t="shared" si="117"/>
        <v>1.4180759999999999</v>
      </c>
      <c r="S92" s="125">
        <f t="shared" si="118"/>
        <v>3.3460000791990449E-2</v>
      </c>
      <c r="T92" s="125">
        <f t="shared" si="119"/>
        <v>2.3595350878225463</v>
      </c>
      <c r="U92" s="122">
        <v>1.7783169999999999</v>
      </c>
      <c r="V92" s="122">
        <v>1.687878</v>
      </c>
      <c r="W92" s="122">
        <v>1.892965</v>
      </c>
      <c r="X92" s="125">
        <f t="shared" si="120"/>
        <v>1.7863866666666668</v>
      </c>
      <c r="Y92" s="125">
        <f t="shared" si="121"/>
        <v>0.10278136519979357</v>
      </c>
      <c r="Z92" s="125">
        <f t="shared" si="122"/>
        <v>5.7535900327547722</v>
      </c>
      <c r="AA92" s="123">
        <v>2.130668</v>
      </c>
      <c r="AB92" s="123">
        <v>1.956912</v>
      </c>
      <c r="AC92" s="123">
        <v>2.072705</v>
      </c>
      <c r="AD92" s="125">
        <f t="shared" si="123"/>
        <v>2.0534283333333332</v>
      </c>
      <c r="AE92" s="125">
        <f t="shared" si="124"/>
        <v>8.8467391124263037E-2</v>
      </c>
      <c r="AF92" s="125">
        <f t="shared" si="125"/>
        <v>4.3082775126928246</v>
      </c>
      <c r="AG92" s="124">
        <v>2.6232419999999999</v>
      </c>
      <c r="AH92" s="124">
        <v>2.3469060000000002</v>
      </c>
      <c r="AI92" s="124">
        <v>2.273539</v>
      </c>
      <c r="AJ92" s="125">
        <f t="shared" si="126"/>
        <v>2.414562333333333</v>
      </c>
      <c r="AK92" s="125">
        <f t="shared" si="127"/>
        <v>0.18440737954955408</v>
      </c>
      <c r="AL92" s="125">
        <f t="shared" si="128"/>
        <v>7.6373004334486332</v>
      </c>
    </row>
    <row r="93" spans="1:38">
      <c r="A93" t="s">
        <v>17</v>
      </c>
      <c r="B93" s="26" t="s">
        <v>18</v>
      </c>
      <c r="C93" s="104">
        <v>0.982908</v>
      </c>
      <c r="D93" s="104">
        <v>1.0065539999999999</v>
      </c>
      <c r="E93" s="104">
        <v>1.0107649999999999</v>
      </c>
      <c r="F93" s="125">
        <f t="shared" si="111"/>
        <v>1.0000756666666666</v>
      </c>
      <c r="G93" s="125">
        <f t="shared" si="112"/>
        <v>1.5015981963672306E-2</v>
      </c>
      <c r="H93" s="125">
        <f t="shared" si="113"/>
        <v>1.5014845840337057</v>
      </c>
      <c r="I93" s="120">
        <v>0.84806899999999996</v>
      </c>
      <c r="J93" s="120">
        <v>0.84063100000000002</v>
      </c>
      <c r="K93" s="120">
        <v>0.90658899999999998</v>
      </c>
      <c r="L93" s="125">
        <f t="shared" si="114"/>
        <v>0.86509633333333325</v>
      </c>
      <c r="M93" s="125">
        <f t="shared" si="115"/>
        <v>3.6125641881263965E-2</v>
      </c>
      <c r="N93" s="125">
        <f t="shared" si="116"/>
        <v>4.175909721182955</v>
      </c>
      <c r="O93" s="121">
        <v>0.87780999999999998</v>
      </c>
      <c r="P93" s="121">
        <v>0.88006200000000001</v>
      </c>
      <c r="Q93" s="121">
        <v>0.87714000000000003</v>
      </c>
      <c r="R93" s="125">
        <f t="shared" si="117"/>
        <v>0.87833733333333319</v>
      </c>
      <c r="S93" s="125">
        <f t="shared" si="118"/>
        <v>1.5307126880421832E-3</v>
      </c>
      <c r="T93" s="125">
        <f t="shared" si="119"/>
        <v>0.17427389568345611</v>
      </c>
      <c r="U93" s="122">
        <v>0.69612200000000002</v>
      </c>
      <c r="V93" s="122">
        <v>0.80227499999999996</v>
      </c>
      <c r="W93" s="122">
        <v>0.65025599999999995</v>
      </c>
      <c r="X93" s="125">
        <f t="shared" si="120"/>
        <v>0.71621766666666664</v>
      </c>
      <c r="Y93" s="125">
        <f t="shared" si="121"/>
        <v>7.7976412807549259E-2</v>
      </c>
      <c r="Z93" s="125">
        <f t="shared" si="122"/>
        <v>10.88725068322562</v>
      </c>
      <c r="AA93" s="123">
        <v>0.82799</v>
      </c>
      <c r="AB93" s="123">
        <v>0.79009700000000005</v>
      </c>
      <c r="AC93" s="123">
        <v>0.78550200000000003</v>
      </c>
      <c r="AD93" s="125">
        <f t="shared" si="123"/>
        <v>0.8011963333333334</v>
      </c>
      <c r="AE93" s="125">
        <f t="shared" si="124"/>
        <v>2.3317459903114068E-2</v>
      </c>
      <c r="AF93" s="125">
        <f t="shared" si="125"/>
        <v>2.9103303314061679</v>
      </c>
      <c r="AG93" s="124">
        <v>0.918825</v>
      </c>
      <c r="AH93" s="124"/>
      <c r="AI93" s="124">
        <v>0.67719799999999997</v>
      </c>
      <c r="AJ93" s="125">
        <f t="shared" si="126"/>
        <v>0.79801149999999998</v>
      </c>
      <c r="AK93" s="125">
        <f t="shared" si="127"/>
        <v>0.17085609021776196</v>
      </c>
      <c r="AL93" s="125">
        <f t="shared" si="128"/>
        <v>21.410229077871932</v>
      </c>
    </row>
    <row r="94" spans="1:38">
      <c r="A94" t="s">
        <v>19</v>
      </c>
      <c r="B94" s="26" t="s">
        <v>20</v>
      </c>
      <c r="C94" s="104">
        <v>0.97859099999999999</v>
      </c>
      <c r="D94" s="104">
        <v>0.98211899999999996</v>
      </c>
      <c r="E94" s="104">
        <v>1.0404819999999999</v>
      </c>
      <c r="F94" s="125">
        <f t="shared" si="111"/>
        <v>1.0003973333333331</v>
      </c>
      <c r="G94" s="125">
        <f t="shared" si="112"/>
        <v>3.4759129337964302E-2</v>
      </c>
      <c r="H94" s="125">
        <f t="shared" si="113"/>
        <v>3.4745323862616231</v>
      </c>
      <c r="I94" s="120">
        <v>1.125224</v>
      </c>
      <c r="J94" s="120">
        <v>1.1192059999999999</v>
      </c>
      <c r="K94" s="120">
        <v>1.103388</v>
      </c>
      <c r="L94" s="125">
        <f t="shared" si="114"/>
        <v>1.1159393333333334</v>
      </c>
      <c r="M94" s="125">
        <f t="shared" si="115"/>
        <v>1.127856628004343E-2</v>
      </c>
      <c r="N94" s="125">
        <f t="shared" si="116"/>
        <v>1.0106791599821223</v>
      </c>
      <c r="O94" s="121">
        <v>1.726685</v>
      </c>
      <c r="P94" s="121">
        <v>1.6869639999999999</v>
      </c>
      <c r="Q94" s="121">
        <v>1.783199</v>
      </c>
      <c r="R94" s="125">
        <f t="shared" si="117"/>
        <v>1.7322826666666666</v>
      </c>
      <c r="S94" s="125">
        <f t="shared" si="118"/>
        <v>4.8361081567034211E-2</v>
      </c>
      <c r="T94" s="125">
        <f t="shared" si="119"/>
        <v>2.7917546309051686</v>
      </c>
      <c r="U94" s="122">
        <v>2.4087019999999999</v>
      </c>
      <c r="V94" s="122">
        <v>2.4273389999999999</v>
      </c>
      <c r="W94" s="122">
        <v>2.6422189999999999</v>
      </c>
      <c r="X94" s="125">
        <f t="shared" si="120"/>
        <v>2.4927533333333334</v>
      </c>
      <c r="Y94" s="125">
        <f t="shared" si="121"/>
        <v>0.12977605162869352</v>
      </c>
      <c r="Z94" s="125">
        <f t="shared" si="122"/>
        <v>5.2061329090735082</v>
      </c>
      <c r="AA94" s="123">
        <v>2.9969389999999998</v>
      </c>
      <c r="AB94" s="123">
        <v>3.1652900000000002</v>
      </c>
      <c r="AC94" s="123">
        <v>3.1691340000000001</v>
      </c>
      <c r="AD94" s="125">
        <f t="shared" si="123"/>
        <v>3.1104543333333332</v>
      </c>
      <c r="AE94" s="125">
        <f t="shared" si="124"/>
        <v>9.8325949069070134E-2</v>
      </c>
      <c r="AF94" s="125">
        <f t="shared" si="125"/>
        <v>3.1611442744989171</v>
      </c>
      <c r="AG94" s="124">
        <v>3.1657320000000002</v>
      </c>
      <c r="AH94" s="124">
        <v>3.1442589999999999</v>
      </c>
      <c r="AI94" s="124">
        <v>4.3586580000000001</v>
      </c>
      <c r="AJ94" s="125">
        <f t="shared" si="126"/>
        <v>3.5562163333333334</v>
      </c>
      <c r="AK94" s="125">
        <f t="shared" si="127"/>
        <v>0.69501780101975374</v>
      </c>
      <c r="AL94" s="125">
        <f t="shared" si="128"/>
        <v>19.543743571086285</v>
      </c>
    </row>
    <row r="95" spans="1:38">
      <c r="A95" t="s">
        <v>21</v>
      </c>
      <c r="B95" s="26" t="s">
        <v>22</v>
      </c>
      <c r="C95" s="104">
        <v>0.96271300000000004</v>
      </c>
      <c r="D95" s="104">
        <v>1.001957</v>
      </c>
      <c r="E95" s="104">
        <v>1.036702</v>
      </c>
      <c r="F95" s="125">
        <f t="shared" si="111"/>
        <v>1.0004573333333333</v>
      </c>
      <c r="G95" s="125">
        <f t="shared" si="112"/>
        <v>3.7017290288908669E-2</v>
      </c>
      <c r="H95" s="125">
        <f t="shared" si="113"/>
        <v>3.7000368786916789</v>
      </c>
      <c r="I95" s="120">
        <v>0.84464099999999998</v>
      </c>
      <c r="J95" s="120">
        <v>0.83237799999999995</v>
      </c>
      <c r="K95" s="120">
        <v>0.85586300000000004</v>
      </c>
      <c r="L95" s="125">
        <f t="shared" si="114"/>
        <v>0.84429399999999999</v>
      </c>
      <c r="M95" s="125">
        <f t="shared" si="115"/>
        <v>1.1746344665469382E-2</v>
      </c>
      <c r="N95" s="125">
        <f t="shared" si="116"/>
        <v>1.3912623642320545</v>
      </c>
      <c r="O95" s="121">
        <v>0.891208</v>
      </c>
      <c r="P95" s="121">
        <v>0.86232200000000003</v>
      </c>
      <c r="Q95" s="121">
        <v>0.876444</v>
      </c>
      <c r="R95" s="125">
        <f t="shared" si="117"/>
        <v>0.87665799999999994</v>
      </c>
      <c r="S95" s="125">
        <f t="shared" si="118"/>
        <v>1.4444189004578953E-2</v>
      </c>
      <c r="T95" s="125">
        <f t="shared" si="119"/>
        <v>1.6476424106754233</v>
      </c>
      <c r="U95" s="122">
        <v>0.93527199999999999</v>
      </c>
      <c r="V95" s="122">
        <v>0.97894899999999996</v>
      </c>
      <c r="W95" s="122">
        <v>1.0946199999999999</v>
      </c>
      <c r="X95" s="125">
        <f t="shared" si="120"/>
        <v>1.002947</v>
      </c>
      <c r="Y95" s="125">
        <f t="shared" si="121"/>
        <v>8.2339991978381891E-2</v>
      </c>
      <c r="Z95" s="125">
        <f t="shared" si="122"/>
        <v>8.2098049027896671</v>
      </c>
      <c r="AA95" s="123">
        <v>0.90499200000000002</v>
      </c>
      <c r="AB95" s="123">
        <v>0.97071799999999997</v>
      </c>
      <c r="AC95" s="123">
        <v>1.0140979999999999</v>
      </c>
      <c r="AD95" s="125">
        <f t="shared" si="123"/>
        <v>0.96326933333333331</v>
      </c>
      <c r="AE95" s="125">
        <f t="shared" si="124"/>
        <v>5.4933066411163772E-2</v>
      </c>
      <c r="AF95" s="125">
        <f t="shared" si="125"/>
        <v>5.7027733065134889</v>
      </c>
      <c r="AG95" s="124">
        <v>0.71106899999999995</v>
      </c>
      <c r="AH95" s="124">
        <v>0.73227500000000001</v>
      </c>
      <c r="AI95" s="124">
        <v>0.85798700000000006</v>
      </c>
      <c r="AJ95" s="125">
        <f t="shared" si="126"/>
        <v>0.76711033333333345</v>
      </c>
      <c r="AK95" s="125">
        <f t="shared" si="127"/>
        <v>7.9412530606531737E-2</v>
      </c>
      <c r="AL95" s="125">
        <f t="shared" si="128"/>
        <v>10.352165412954294</v>
      </c>
    </row>
    <row r="96" spans="1:38">
      <c r="G96" t="s">
        <v>61</v>
      </c>
      <c r="H96" s="125">
        <f>SMALL(H83:H95,1)</f>
        <v>1.5014845840337057</v>
      </c>
      <c r="M96" t="s">
        <v>61</v>
      </c>
      <c r="N96" s="125">
        <f>SMALL(N83:N95,1)</f>
        <v>1.0106791599821223</v>
      </c>
      <c r="S96" t="s">
        <v>61</v>
      </c>
      <c r="T96" s="125">
        <f>SMALL(T83:T95,1)</f>
        <v>0.17427389568345611</v>
      </c>
      <c r="Y96" t="s">
        <v>61</v>
      </c>
      <c r="Z96" s="125">
        <f>SMALL(Z83:Z95,1)</f>
        <v>2.9324745935906513</v>
      </c>
      <c r="AE96" t="s">
        <v>61</v>
      </c>
      <c r="AF96" s="125">
        <f>SMALL(AF83:AF95,1)</f>
        <v>1.6560251545703897</v>
      </c>
      <c r="AK96" t="s">
        <v>61</v>
      </c>
      <c r="AL96" s="125">
        <f>SMALL(AL83:AL95,1)</f>
        <v>4.9931192789280461</v>
      </c>
    </row>
    <row r="97" spans="2:38">
      <c r="G97" t="s">
        <v>62</v>
      </c>
      <c r="H97" s="125">
        <f>LARGE(H83:H96,1)</f>
        <v>35.36767502123228</v>
      </c>
      <c r="M97" t="s">
        <v>62</v>
      </c>
      <c r="N97" s="125">
        <f>LARGE(N83:N96,1)</f>
        <v>12.470278069526167</v>
      </c>
      <c r="S97" t="s">
        <v>62</v>
      </c>
      <c r="T97" s="125">
        <f>LARGE(T83:T96,1)</f>
        <v>17.632568594175773</v>
      </c>
      <c r="Y97" t="s">
        <v>62</v>
      </c>
      <c r="Z97" s="125">
        <f>LARGE(Z83:Z96,1)</f>
        <v>17.764656867371311</v>
      </c>
      <c r="AE97" t="s">
        <v>62</v>
      </c>
      <c r="AF97" s="125">
        <f>LARGE(AF83:AF96,1)</f>
        <v>15.079550506600354</v>
      </c>
      <c r="AK97" t="s">
        <v>62</v>
      </c>
      <c r="AL97" s="125">
        <f>LARGE(AL83:AL96,1)</f>
        <v>43.324381046891943</v>
      </c>
    </row>
    <row r="98" spans="2:38">
      <c r="B98" s="84" t="s">
        <v>80</v>
      </c>
    </row>
    <row r="99" spans="2:38">
      <c r="H99">
        <f>H65-H83</f>
        <v>5.5249049849441079</v>
      </c>
      <c r="N99">
        <f>N65-N83</f>
        <v>0.51239130890498963</v>
      </c>
      <c r="T99">
        <f>T65-T83</f>
        <v>2.0441267483679444</v>
      </c>
      <c r="Z99">
        <f>Z65-Z83</f>
        <v>-1.6032406621111686</v>
      </c>
      <c r="AF99">
        <f>AF65-AF83</f>
        <v>0.69571071152976871</v>
      </c>
      <c r="AL99">
        <f>AL65-AL83</f>
        <v>-0.9865202437292897</v>
      </c>
    </row>
    <row r="100" spans="2:38">
      <c r="H100">
        <f t="shared" ref="H100:H111" si="129">H66-H84</f>
        <v>6.6495261054677117</v>
      </c>
      <c r="N100">
        <f t="shared" ref="N100:N111" si="130">N66-N84</f>
        <v>-4.6801363952607105</v>
      </c>
      <c r="T100">
        <f t="shared" ref="T100:T111" si="131">T66-T84</f>
        <v>-2.9987165564827869</v>
      </c>
      <c r="Z100">
        <f t="shared" ref="Z100:Z111" si="132">Z66-Z84</f>
        <v>-1.5603429289102784</v>
      </c>
      <c r="AF100">
        <f t="shared" ref="AF100:AF111" si="133">AF66-AF84</f>
        <v>-5.0396635943258588</v>
      </c>
      <c r="AL100">
        <f t="shared" ref="AL100:AL111" si="134">AL66-AL84</f>
        <v>-4.1198419319559285</v>
      </c>
    </row>
    <row r="101" spans="2:38">
      <c r="H101">
        <f t="shared" si="129"/>
        <v>9.115891504027605</v>
      </c>
      <c r="N101">
        <f t="shared" si="130"/>
        <v>-1.1601857694199547</v>
      </c>
      <c r="T101">
        <f t="shared" si="131"/>
        <v>-1.7227988741694129</v>
      </c>
      <c r="Z101">
        <f t="shared" si="132"/>
        <v>-0.32702477130976693</v>
      </c>
      <c r="AF101">
        <f t="shared" si="133"/>
        <v>-2.9710653996490031</v>
      </c>
      <c r="AL101">
        <f t="shared" si="134"/>
        <v>-1.5043627931422581</v>
      </c>
    </row>
    <row r="102" spans="2:38">
      <c r="H102">
        <f t="shared" si="129"/>
        <v>3.0311368114543757</v>
      </c>
      <c r="N102">
        <f t="shared" si="130"/>
        <v>19.738962655183876</v>
      </c>
      <c r="T102">
        <f t="shared" si="131"/>
        <v>1.9523954343063901</v>
      </c>
      <c r="Z102">
        <f t="shared" si="132"/>
        <v>3.2797006485200937</v>
      </c>
      <c r="AF102">
        <f t="shared" si="133"/>
        <v>-11.022541101653221</v>
      </c>
      <c r="AL102">
        <f t="shared" si="134"/>
        <v>-19.499408607803939</v>
      </c>
    </row>
    <row r="103" spans="2:38">
      <c r="H103">
        <f t="shared" si="129"/>
        <v>-30.297240344690678</v>
      </c>
      <c r="N103">
        <f t="shared" si="130"/>
        <v>-1.3355171637087109</v>
      </c>
      <c r="T103">
        <f t="shared" si="131"/>
        <v>5.1604462049500013</v>
      </c>
      <c r="Z103">
        <f t="shared" si="132"/>
        <v>7.7028598639434591</v>
      </c>
      <c r="AF103">
        <f t="shared" si="133"/>
        <v>2.2627168613119171</v>
      </c>
      <c r="AL103">
        <f t="shared" si="134"/>
        <v>-32.790654734323105</v>
      </c>
    </row>
    <row r="104" spans="2:38">
      <c r="H104">
        <f t="shared" si="129"/>
        <v>0.45391005966279163</v>
      </c>
      <c r="N104">
        <f t="shared" si="130"/>
        <v>7.4442500198082335</v>
      </c>
      <c r="T104">
        <f t="shared" si="131"/>
        <v>-6.3053172844697603</v>
      </c>
      <c r="Z104">
        <f t="shared" si="132"/>
        <v>-14.328016057430949</v>
      </c>
      <c r="AF104">
        <f t="shared" si="133"/>
        <v>5.7603468969685734</v>
      </c>
      <c r="AL104">
        <f t="shared" si="134"/>
        <v>-33.900364711667144</v>
      </c>
    </row>
    <row r="105" spans="2:38">
      <c r="H105">
        <f t="shared" si="129"/>
        <v>-14.266212254179521</v>
      </c>
      <c r="N105">
        <f t="shared" si="130"/>
        <v>-7.3773594980456636</v>
      </c>
      <c r="T105">
        <f t="shared" si="131"/>
        <v>-9.6952342402353722</v>
      </c>
      <c r="Z105">
        <f t="shared" si="132"/>
        <v>-3.9642848583330794</v>
      </c>
      <c r="AF105">
        <f t="shared" si="133"/>
        <v>-3.5162534386154665</v>
      </c>
      <c r="AL105">
        <f t="shared" si="134"/>
        <v>-29.702526539953567</v>
      </c>
    </row>
    <row r="106" spans="2:38">
      <c r="H106">
        <f t="shared" si="129"/>
        <v>-5.6065155572717362</v>
      </c>
      <c r="N106">
        <f t="shared" si="130"/>
        <v>4.5269783165477708</v>
      </c>
      <c r="T106">
        <f t="shared" si="131"/>
        <v>14.301564368341472</v>
      </c>
      <c r="Z106">
        <f t="shared" si="132"/>
        <v>-8.6340821914406156</v>
      </c>
      <c r="AF106">
        <f t="shared" si="133"/>
        <v>15.948352827471417</v>
      </c>
      <c r="AL106">
        <f t="shared" si="134"/>
        <v>-7.9764814556312471</v>
      </c>
    </row>
    <row r="107" spans="2:38">
      <c r="H107">
        <f t="shared" si="129"/>
        <v>15.021969699736315</v>
      </c>
      <c r="N107">
        <f t="shared" si="130"/>
        <v>-2.5470914045457906</v>
      </c>
      <c r="T107">
        <f t="shared" si="131"/>
        <v>-2.0012939427291574</v>
      </c>
      <c r="Z107">
        <f t="shared" si="132"/>
        <v>-9.9442529116325105</v>
      </c>
      <c r="AF107">
        <f t="shared" si="133"/>
        <v>1.9220911550547433</v>
      </c>
      <c r="AL107">
        <f t="shared" si="134"/>
        <v>-6.7999279125678616</v>
      </c>
    </row>
    <row r="108" spans="2:38">
      <c r="H108">
        <f t="shared" si="129"/>
        <v>-3.5917860151438523</v>
      </c>
      <c r="N108">
        <f t="shared" si="130"/>
        <v>14.215201698570235</v>
      </c>
      <c r="T108">
        <f t="shared" si="131"/>
        <v>9.3026215846463831</v>
      </c>
      <c r="Z108">
        <f t="shared" si="132"/>
        <v>-4.4270224357323782</v>
      </c>
      <c r="AF108">
        <f t="shared" si="133"/>
        <v>-0.56783061467311402</v>
      </c>
      <c r="AL108">
        <f t="shared" si="134"/>
        <v>-0.94344438788476293</v>
      </c>
    </row>
    <row r="109" spans="2:38">
      <c r="H109">
        <f t="shared" si="129"/>
        <v>0.71741620792660332</v>
      </c>
      <c r="N109">
        <f t="shared" si="130"/>
        <v>4.867464525707498</v>
      </c>
      <c r="T109">
        <f t="shared" si="131"/>
        <v>8.5743654441166601</v>
      </c>
      <c r="Z109">
        <f t="shared" si="132"/>
        <v>-10.362921545679448</v>
      </c>
      <c r="AF109">
        <f t="shared" si="133"/>
        <v>1.1426264814468214</v>
      </c>
      <c r="AL109">
        <f t="shared" si="134"/>
        <v>-15.793012164280643</v>
      </c>
    </row>
    <row r="110" spans="2:38">
      <c r="H110">
        <f t="shared" si="129"/>
        <v>-1.2783404354566024</v>
      </c>
      <c r="N110">
        <f t="shared" si="130"/>
        <v>5.6396457002709193</v>
      </c>
      <c r="T110">
        <f t="shared" si="131"/>
        <v>0.91706643612891403</v>
      </c>
      <c r="Z110">
        <f t="shared" si="132"/>
        <v>-0.35834591750056699</v>
      </c>
      <c r="AF110">
        <f t="shared" si="133"/>
        <v>2.9532381377782118</v>
      </c>
      <c r="AL110">
        <f t="shared" si="134"/>
        <v>-17.707355135247411</v>
      </c>
    </row>
    <row r="111" spans="2:38">
      <c r="H111">
        <f t="shared" si="129"/>
        <v>-8.1407351646026971E-2</v>
      </c>
      <c r="N111">
        <f t="shared" si="130"/>
        <v>0.35724202541861727</v>
      </c>
      <c r="T111">
        <f t="shared" si="131"/>
        <v>0.6610065294588936</v>
      </c>
      <c r="Z111">
        <f t="shared" si="132"/>
        <v>-7.1499913761945999</v>
      </c>
      <c r="AF111">
        <f t="shared" si="133"/>
        <v>-4.1599594169559211</v>
      </c>
      <c r="AL111">
        <f t="shared" si="134"/>
        <v>-4.1592064043868318</v>
      </c>
    </row>
    <row r="112" spans="2:38">
      <c r="G112" s="47" t="s">
        <v>65</v>
      </c>
      <c r="H112">
        <v>7</v>
      </c>
      <c r="N112">
        <v>8</v>
      </c>
      <c r="T112">
        <v>8</v>
      </c>
      <c r="Z112">
        <v>2</v>
      </c>
      <c r="AF112">
        <v>7</v>
      </c>
      <c r="AL112">
        <v>0</v>
      </c>
    </row>
    <row r="113" spans="7:38">
      <c r="G113" s="47" t="s">
        <v>66</v>
      </c>
      <c r="H113">
        <f>H112/13*100</f>
        <v>53.846153846153847</v>
      </c>
      <c r="N113">
        <f>N112/13*100</f>
        <v>61.53846153846154</v>
      </c>
      <c r="T113">
        <f>T112/13*100</f>
        <v>61.53846153846154</v>
      </c>
      <c r="Z113">
        <f>Z112/13*100</f>
        <v>15.384615384615385</v>
      </c>
      <c r="AF113">
        <f>AF112/13*100</f>
        <v>53.846153846153847</v>
      </c>
      <c r="AL113">
        <f>AL112/13*100</f>
        <v>0</v>
      </c>
    </row>
  </sheetData>
  <mergeCells count="24">
    <mergeCell ref="AG81:AL81"/>
    <mergeCell ref="C63:H63"/>
    <mergeCell ref="I63:N63"/>
    <mergeCell ref="O63:T63"/>
    <mergeCell ref="U63:Z63"/>
    <mergeCell ref="AA63:AF63"/>
    <mergeCell ref="AG63:AL63"/>
    <mergeCell ref="C81:H81"/>
    <mergeCell ref="I81:N81"/>
    <mergeCell ref="O81:T81"/>
    <mergeCell ref="U81:Z81"/>
    <mergeCell ref="AA81:AF81"/>
    <mergeCell ref="AG24:AL24"/>
    <mergeCell ref="C6:H6"/>
    <mergeCell ref="I6:N6"/>
    <mergeCell ref="O6:T6"/>
    <mergeCell ref="U6:Z6"/>
    <mergeCell ref="AA6:AF6"/>
    <mergeCell ref="AG6:AL6"/>
    <mergeCell ref="C24:H24"/>
    <mergeCell ref="I24:N24"/>
    <mergeCell ref="O24:T24"/>
    <mergeCell ref="U24:Z24"/>
    <mergeCell ref="AA24:AF24"/>
  </mergeCells>
  <conditionalFormatting sqref="H42:H54">
    <cfRule type="cellIs" dxfId="61" priority="25" operator="lessThan">
      <formula>0</formula>
    </cfRule>
    <cfRule type="cellIs" dxfId="60" priority="26" operator="greaterThan">
      <formula>0</formula>
    </cfRule>
  </conditionalFormatting>
  <conditionalFormatting sqref="N42:N54">
    <cfRule type="cellIs" dxfId="59" priority="23" operator="lessThan">
      <formula>0</formula>
    </cfRule>
    <cfRule type="cellIs" dxfId="58" priority="24" operator="greaterThan">
      <formula>0</formula>
    </cfRule>
  </conditionalFormatting>
  <conditionalFormatting sqref="T42:T54">
    <cfRule type="cellIs" dxfId="57" priority="21" operator="lessThan">
      <formula>0</formula>
    </cfRule>
    <cfRule type="cellIs" dxfId="56" priority="22" operator="greaterThan">
      <formula>0</formula>
    </cfRule>
  </conditionalFormatting>
  <conditionalFormatting sqref="Z42:Z54">
    <cfRule type="cellIs" dxfId="55" priority="19" operator="lessThan">
      <formula>0</formula>
    </cfRule>
    <cfRule type="cellIs" dxfId="54" priority="20" operator="greaterThan">
      <formula>0</formula>
    </cfRule>
  </conditionalFormatting>
  <conditionalFormatting sqref="AF42:AF54">
    <cfRule type="cellIs" dxfId="53" priority="17" operator="lessThan">
      <formula>0</formula>
    </cfRule>
    <cfRule type="cellIs" dxfId="52" priority="18" operator="greaterThan">
      <formula>0</formula>
    </cfRule>
  </conditionalFormatting>
  <conditionalFormatting sqref="AL42:AL54">
    <cfRule type="cellIs" dxfId="51" priority="15" operator="lessThan">
      <formula>0</formula>
    </cfRule>
    <cfRule type="cellIs" dxfId="50" priority="16" operator="greaterThan">
      <formula>0</formula>
    </cfRule>
  </conditionalFormatting>
  <conditionalFormatting sqref="H99:H111">
    <cfRule type="cellIs" dxfId="49" priority="13" operator="lessThan">
      <formula>0</formula>
    </cfRule>
    <cfRule type="cellIs" dxfId="48" priority="14" operator="greaterThan">
      <formula>0</formula>
    </cfRule>
  </conditionalFormatting>
  <conditionalFormatting sqref="Q99:Q111">
    <cfRule type="cellIs" dxfId="47" priority="11" operator="lessThan">
      <formula>0</formula>
    </cfRule>
    <cfRule type="cellIs" dxfId="46" priority="12" operator="greaterThan">
      <formula>0</formula>
    </cfRule>
  </conditionalFormatting>
  <conditionalFormatting sqref="N99:N111">
    <cfRule type="cellIs" dxfId="45" priority="9" operator="lessThan">
      <formula>0</formula>
    </cfRule>
    <cfRule type="cellIs" dxfId="44" priority="10" operator="greaterThan">
      <formula>0</formula>
    </cfRule>
  </conditionalFormatting>
  <conditionalFormatting sqref="T99:T111">
    <cfRule type="cellIs" dxfId="43" priority="7" operator="lessThan">
      <formula>0</formula>
    </cfRule>
    <cfRule type="cellIs" dxfId="42" priority="8" operator="greaterThan">
      <formula>0</formula>
    </cfRule>
  </conditionalFormatting>
  <conditionalFormatting sqref="Z99:Z111">
    <cfRule type="cellIs" dxfId="41" priority="5" operator="lessThan">
      <formula>0</formula>
    </cfRule>
    <cfRule type="cellIs" dxfId="40" priority="6" operator="greaterThan">
      <formula>0</formula>
    </cfRule>
  </conditionalFormatting>
  <conditionalFormatting sqref="AF99:AF111">
    <cfRule type="cellIs" dxfId="39" priority="3" operator="lessThan">
      <formula>0</formula>
    </cfRule>
    <cfRule type="cellIs" dxfId="38" priority="4" operator="greaterThan">
      <formula>0</formula>
    </cfRule>
  </conditionalFormatting>
  <conditionalFormatting sqref="AL99:AL111">
    <cfRule type="cellIs" dxfId="37" priority="1" operator="lessThan">
      <formula>0</formula>
    </cfRule>
    <cfRule type="cellIs" dxfId="36" priority="2" operator="greaterThan">
      <formula>0</formula>
    </cfRule>
  </conditionalFormatting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E9FE3-890F-491D-80D0-31B6C52E8612}">
  <dimension ref="A1:AL116"/>
  <sheetViews>
    <sheetView zoomScale="70" zoomScaleNormal="70" workbookViewId="0">
      <selection activeCell="M55" sqref="M55"/>
    </sheetView>
  </sheetViews>
  <sheetFormatPr baseColWidth="10" defaultColWidth="8.83203125" defaultRowHeight="15"/>
  <sheetData>
    <row r="1" spans="1:38" ht="19">
      <c r="A1" s="197" t="s">
        <v>154</v>
      </c>
    </row>
    <row r="2" spans="1:38" ht="19">
      <c r="A2" s="197" t="s">
        <v>155</v>
      </c>
    </row>
    <row r="3" spans="1:38">
      <c r="A3" t="s">
        <v>41</v>
      </c>
    </row>
    <row r="4" spans="1:38">
      <c r="T4" s="27" t="s">
        <v>29</v>
      </c>
      <c r="U4" s="25" t="s">
        <v>30</v>
      </c>
      <c r="V4" s="25" t="s">
        <v>31</v>
      </c>
      <c r="W4" s="25" t="s">
        <v>32</v>
      </c>
      <c r="X4" s="28" t="s">
        <v>33</v>
      </c>
    </row>
    <row r="5" spans="1:38" ht="16" thickBot="1">
      <c r="A5" s="84" t="s">
        <v>156</v>
      </c>
    </row>
    <row r="6" spans="1:38">
      <c r="C6" s="217" t="s">
        <v>42</v>
      </c>
      <c r="D6" s="218"/>
      <c r="E6" s="218"/>
      <c r="F6" s="218"/>
      <c r="G6" s="218"/>
      <c r="H6" s="219"/>
      <c r="I6" s="217" t="s">
        <v>29</v>
      </c>
      <c r="J6" s="218"/>
      <c r="K6" s="218"/>
      <c r="L6" s="218"/>
      <c r="M6" s="218"/>
      <c r="N6" s="219"/>
      <c r="O6" s="217" t="s">
        <v>30</v>
      </c>
      <c r="P6" s="218"/>
      <c r="Q6" s="218"/>
      <c r="R6" s="218"/>
      <c r="S6" s="218"/>
      <c r="T6" s="219"/>
      <c r="U6" s="217" t="s">
        <v>31</v>
      </c>
      <c r="V6" s="218"/>
      <c r="W6" s="218"/>
      <c r="X6" s="218"/>
      <c r="Y6" s="218"/>
      <c r="Z6" s="219"/>
      <c r="AA6" s="217" t="s">
        <v>32</v>
      </c>
      <c r="AB6" s="218"/>
      <c r="AC6" s="218"/>
      <c r="AD6" s="218"/>
      <c r="AE6" s="218"/>
      <c r="AF6" s="219"/>
      <c r="AG6" s="217" t="s">
        <v>33</v>
      </c>
      <c r="AH6" s="218"/>
      <c r="AI6" s="218"/>
      <c r="AJ6" s="218"/>
      <c r="AK6" s="218"/>
      <c r="AL6" s="219"/>
    </row>
    <row r="7" spans="1:38">
      <c r="C7" s="27"/>
      <c r="D7" s="25"/>
      <c r="E7" s="25"/>
      <c r="F7" s="25" t="s">
        <v>43</v>
      </c>
      <c r="G7" s="25" t="s">
        <v>44</v>
      </c>
      <c r="H7" s="28" t="s">
        <v>45</v>
      </c>
      <c r="I7" s="36"/>
      <c r="J7" s="37"/>
      <c r="K7" s="37"/>
      <c r="L7" s="25" t="s">
        <v>43</v>
      </c>
      <c r="M7" s="25" t="s">
        <v>44</v>
      </c>
      <c r="N7" s="28" t="s">
        <v>45</v>
      </c>
      <c r="O7" s="36"/>
      <c r="P7" s="37"/>
      <c r="Q7" s="37"/>
      <c r="R7" s="25" t="s">
        <v>43</v>
      </c>
      <c r="S7" s="25" t="s">
        <v>44</v>
      </c>
      <c r="T7" s="28" t="s">
        <v>45</v>
      </c>
      <c r="U7" s="36"/>
      <c r="V7" s="37"/>
      <c r="W7" s="37"/>
      <c r="X7" s="25" t="s">
        <v>43</v>
      </c>
      <c r="Y7" s="25" t="s">
        <v>44</v>
      </c>
      <c r="Z7" s="28" t="s">
        <v>45</v>
      </c>
      <c r="AA7" s="36"/>
      <c r="AB7" s="37"/>
      <c r="AC7" s="37"/>
      <c r="AD7" s="25" t="s">
        <v>43</v>
      </c>
      <c r="AE7" s="25" t="s">
        <v>44</v>
      </c>
      <c r="AF7" s="28" t="s">
        <v>45</v>
      </c>
      <c r="AG7" s="36"/>
      <c r="AH7" s="37"/>
      <c r="AI7" s="37"/>
      <c r="AJ7" s="25" t="s">
        <v>43</v>
      </c>
      <c r="AK7" s="25" t="s">
        <v>44</v>
      </c>
      <c r="AL7" s="28" t="s">
        <v>45</v>
      </c>
    </row>
    <row r="8" spans="1:38">
      <c r="A8" t="s">
        <v>7</v>
      </c>
      <c r="B8" s="26" t="s">
        <v>8</v>
      </c>
      <c r="C8" s="27">
        <v>0.80888099999999996</v>
      </c>
      <c r="D8" s="25">
        <v>0.95554799999999995</v>
      </c>
      <c r="E8" s="25">
        <v>1.293787</v>
      </c>
      <c r="F8" s="25">
        <f>AVERAGE(C8:E8)</f>
        <v>1.0194053333333333</v>
      </c>
      <c r="G8" s="25">
        <f>_xlfn.STDEV.S(C8:E8)</f>
        <v>0.24868006851039298</v>
      </c>
      <c r="H8" s="28">
        <f>(G8/F8)*100</f>
        <v>24.394621097109521</v>
      </c>
      <c r="I8" s="36">
        <v>0.98938199999999998</v>
      </c>
      <c r="J8" s="37">
        <v>0.98145899999999997</v>
      </c>
      <c r="K8" s="37">
        <v>1.234049</v>
      </c>
      <c r="L8" s="25">
        <f>AVERAGE(I8:K8)</f>
        <v>1.0682966666666667</v>
      </c>
      <c r="M8" s="25">
        <f>_xlfn.STDEV.S(I8:K8)</f>
        <v>0.14360038470120279</v>
      </c>
      <c r="N8" s="28">
        <f>(M8/L8)*100</f>
        <v>13.441995017102251</v>
      </c>
      <c r="O8" s="36">
        <v>1.1969810000000001</v>
      </c>
      <c r="P8" s="37">
        <v>1.393777</v>
      </c>
      <c r="Q8" s="37">
        <v>1.601696</v>
      </c>
      <c r="R8" s="25">
        <f>AVERAGE(O8:Q8)</f>
        <v>1.3974846666666665</v>
      </c>
      <c r="S8" s="25">
        <f>_xlfn.STDEV.S(O8:Q8)</f>
        <v>0.20238297334591576</v>
      </c>
      <c r="T8" s="28">
        <f>(S8/R8)*100</f>
        <v>14.481945897027071</v>
      </c>
      <c r="U8" s="36">
        <v>1.2918149999999999</v>
      </c>
      <c r="V8" s="37">
        <v>1.8681369999999999</v>
      </c>
      <c r="W8" s="37">
        <v>1.936431</v>
      </c>
      <c r="X8" s="25">
        <f>AVERAGE(U8:W8)</f>
        <v>1.6987943333333331</v>
      </c>
      <c r="Y8" s="25">
        <f>_xlfn.STDEV.S(U8:W8)</f>
        <v>0.3541047174626939</v>
      </c>
      <c r="Z8" s="28">
        <f>(Y8/X8)*100</f>
        <v>20.84447248937299</v>
      </c>
      <c r="AA8" s="36">
        <v>2.0434399999999999</v>
      </c>
      <c r="AB8" s="37">
        <v>2.1459260000000002</v>
      </c>
      <c r="AC8" s="37">
        <v>2.6437759999999999</v>
      </c>
      <c r="AD8" s="25">
        <f>AVERAGE(AA8:AC8)</f>
        <v>2.277714</v>
      </c>
      <c r="AE8" s="25">
        <f>_xlfn.STDEV.S(AA8:AC8)</f>
        <v>0.32113375084534385</v>
      </c>
      <c r="AF8" s="28">
        <f>(AE8/AD8)*100</f>
        <v>14.098949685752638</v>
      </c>
      <c r="AG8" s="36">
        <v>2.4405389999999998</v>
      </c>
      <c r="AH8" s="37">
        <v>2.195881</v>
      </c>
      <c r="AI8" s="37">
        <v>3.1812640000000001</v>
      </c>
      <c r="AJ8" s="25">
        <f>AVERAGE(AG8:AI8)</f>
        <v>2.6058946666666665</v>
      </c>
      <c r="AK8" s="25">
        <f>_xlfn.STDEV.S(AG8:AI8)</f>
        <v>0.51308068229697967</v>
      </c>
      <c r="AL8" s="28">
        <f>(AK8/AJ8)*100</f>
        <v>19.689233370022876</v>
      </c>
    </row>
    <row r="9" spans="1:38">
      <c r="A9" t="s">
        <v>1</v>
      </c>
      <c r="B9" s="26" t="s">
        <v>2</v>
      </c>
      <c r="C9" s="27">
        <v>0.75541100000000005</v>
      </c>
      <c r="D9" s="25">
        <v>0.88253999999999999</v>
      </c>
      <c r="E9" s="25">
        <v>1.49997</v>
      </c>
      <c r="F9" s="25">
        <f t="shared" ref="F9:F20" si="0">AVERAGE(C9:E9)</f>
        <v>1.0459736666666668</v>
      </c>
      <c r="G9" s="25">
        <f t="shared" ref="G9:G19" si="1">_xlfn.STDEV.S(C9:E9)</f>
        <v>0.39827747698097721</v>
      </c>
      <c r="H9" s="28">
        <f t="shared" ref="H9:H20" si="2">(G9/F9)*100</f>
        <v>38.077199232961298</v>
      </c>
      <c r="I9" s="36">
        <v>0.98209400000000002</v>
      </c>
      <c r="J9" s="37">
        <v>0.84576799999999996</v>
      </c>
      <c r="K9" s="37">
        <v>1.773665</v>
      </c>
      <c r="L9" s="25">
        <f t="shared" ref="L9:L20" si="3">AVERAGE(I9:K9)</f>
        <v>1.200509</v>
      </c>
      <c r="M9" s="25">
        <f t="shared" ref="M9:M19" si="4">_xlfn.STDEV.S(I9:K9)</f>
        <v>0.50102599216108579</v>
      </c>
      <c r="N9" s="28">
        <f t="shared" ref="N9:N20" si="5">(M9/L9)*100</f>
        <v>41.734463645094358</v>
      </c>
      <c r="O9" s="36">
        <v>0.96642700000000004</v>
      </c>
      <c r="P9" s="37">
        <v>1.1497599999999999</v>
      </c>
      <c r="Q9" s="37">
        <v>1.7999210000000001</v>
      </c>
      <c r="R9" s="25">
        <f t="shared" ref="R9:R20" si="6">AVERAGE(O9:Q9)</f>
        <v>1.3053693333333334</v>
      </c>
      <c r="S9" s="25">
        <f t="shared" ref="S9:S19" si="7">_xlfn.STDEV.S(O9:Q9)</f>
        <v>0.4379940187654775</v>
      </c>
      <c r="T9" s="28">
        <f t="shared" ref="T9:T20" si="8">(S9/R9)*100</f>
        <v>33.553264013567357</v>
      </c>
      <c r="U9" s="36">
        <v>1.2326239999999999</v>
      </c>
      <c r="V9" s="37">
        <v>1.2465440000000001</v>
      </c>
      <c r="W9" s="37">
        <v>2.2465850000000001</v>
      </c>
      <c r="X9" s="25">
        <f t="shared" ref="X9:X20" si="9">AVERAGE(U9:W9)</f>
        <v>1.575251</v>
      </c>
      <c r="Y9" s="25">
        <f t="shared" ref="Y9:Y19" si="10">_xlfn.STDEV.S(U9:W9)</f>
        <v>0.58143395692632238</v>
      </c>
      <c r="Z9" s="28">
        <f t="shared" ref="Z9:Z20" si="11">(Y9/X9)*100</f>
        <v>36.910559455370759</v>
      </c>
      <c r="AA9" s="36">
        <v>1.232283</v>
      </c>
      <c r="AB9" s="37">
        <v>1.140711</v>
      </c>
      <c r="AC9" s="37">
        <v>2.1960839999999999</v>
      </c>
      <c r="AD9" s="25">
        <f t="shared" ref="AD9:AD20" si="12">AVERAGE(AA9:AC9)</f>
        <v>1.523026</v>
      </c>
      <c r="AE9" s="25">
        <f t="shared" ref="AE9:AE19" si="13">_xlfn.STDEV.S(AA9:AC9)</f>
        <v>0.58468082003688071</v>
      </c>
      <c r="AF9" s="28">
        <f t="shared" ref="AF9:AF20" si="14">(AE9/AD9)*100</f>
        <v>38.389418173877573</v>
      </c>
      <c r="AG9" s="36">
        <v>1.4524950000000001</v>
      </c>
      <c r="AH9" s="37">
        <v>1.3014619999999999</v>
      </c>
      <c r="AI9" s="37">
        <v>2.1110099999999998</v>
      </c>
      <c r="AJ9" s="25">
        <f t="shared" ref="AJ9:AJ20" si="15">AVERAGE(AG9:AI9)</f>
        <v>1.6216556666666666</v>
      </c>
      <c r="AK9" s="25">
        <f t="shared" ref="AK9:AK19" si="16">_xlfn.STDEV.S(AG9:AI9)</f>
        <v>0.43046891808391113</v>
      </c>
      <c r="AL9" s="28">
        <f t="shared" ref="AL9:AL20" si="17">(AK9/AJ9)*100</f>
        <v>26.545025983767896</v>
      </c>
    </row>
    <row r="10" spans="1:38">
      <c r="A10" t="s">
        <v>25</v>
      </c>
      <c r="B10" s="26" t="s">
        <v>26</v>
      </c>
      <c r="C10" s="27">
        <v>0.67689299999999997</v>
      </c>
      <c r="D10" s="25">
        <v>0.83531900000000003</v>
      </c>
      <c r="E10" s="25">
        <v>1.7685900000000001</v>
      </c>
      <c r="F10" s="25">
        <f t="shared" si="0"/>
        <v>1.0936006666666667</v>
      </c>
      <c r="G10" s="25">
        <f t="shared" si="1"/>
        <v>0.58990054200206765</v>
      </c>
      <c r="H10" s="28">
        <f t="shared" si="2"/>
        <v>53.941128602280877</v>
      </c>
      <c r="I10" s="36">
        <v>1.8032509999999999</v>
      </c>
      <c r="J10" s="37">
        <v>1.3342229999999999</v>
      </c>
      <c r="K10" s="37">
        <v>2.4324330000000001</v>
      </c>
      <c r="L10" s="25">
        <f t="shared" si="3"/>
        <v>1.8566356666666668</v>
      </c>
      <c r="M10" s="25">
        <f t="shared" si="4"/>
        <v>0.55104785908424703</v>
      </c>
      <c r="N10" s="28">
        <f t="shared" si="5"/>
        <v>29.679913457311603</v>
      </c>
      <c r="O10" s="36">
        <v>1.2460830000000001</v>
      </c>
      <c r="P10" s="37">
        <v>1.9466589999999999</v>
      </c>
      <c r="Q10" s="37">
        <v>2.605572</v>
      </c>
      <c r="R10" s="25">
        <f t="shared" si="6"/>
        <v>1.9327713333333332</v>
      </c>
      <c r="S10" s="25">
        <f t="shared" si="7"/>
        <v>0.67985089228766482</v>
      </c>
      <c r="T10" s="28">
        <f t="shared" si="8"/>
        <v>35.174926312424518</v>
      </c>
      <c r="U10" s="36">
        <v>1.1316280000000001</v>
      </c>
      <c r="V10" s="37">
        <v>2.0556580000000002</v>
      </c>
      <c r="W10" s="37">
        <v>2.312414</v>
      </c>
      <c r="X10" s="25">
        <f t="shared" si="9"/>
        <v>1.8332333333333335</v>
      </c>
      <c r="Y10" s="25">
        <f t="shared" si="10"/>
        <v>0.62102209598800262</v>
      </c>
      <c r="Z10" s="28">
        <f t="shared" si="11"/>
        <v>33.875780278269865</v>
      </c>
      <c r="AA10" s="36">
        <v>2.956725</v>
      </c>
      <c r="AB10" s="37">
        <v>3.00549</v>
      </c>
      <c r="AC10" s="37">
        <v>4.5903369999999999</v>
      </c>
      <c r="AD10" s="25">
        <f t="shared" si="12"/>
        <v>3.5175173333333336</v>
      </c>
      <c r="AE10" s="25">
        <f t="shared" si="13"/>
        <v>0.92940897036575432</v>
      </c>
      <c r="AF10" s="28">
        <f t="shared" si="14"/>
        <v>26.422299658862265</v>
      </c>
      <c r="AG10" s="36">
        <v>2.990113</v>
      </c>
      <c r="AH10" s="37">
        <v>4.9409900000000002</v>
      </c>
      <c r="AI10" s="37">
        <v>4.9300420000000003</v>
      </c>
      <c r="AJ10" s="25">
        <f t="shared" si="15"/>
        <v>4.2870483333333338</v>
      </c>
      <c r="AK10" s="25">
        <f t="shared" si="16"/>
        <v>1.1231922848792772</v>
      </c>
      <c r="AL10" s="28">
        <f t="shared" si="17"/>
        <v>26.199664607139034</v>
      </c>
    </row>
    <row r="11" spans="1:38">
      <c r="A11" t="s">
        <v>5</v>
      </c>
      <c r="B11" s="26" t="s">
        <v>6</v>
      </c>
      <c r="C11" s="27">
        <v>0.59680599999999995</v>
      </c>
      <c r="D11" s="25">
        <v>1.214812</v>
      </c>
      <c r="E11" s="25">
        <v>1.379297</v>
      </c>
      <c r="F11" s="25">
        <f t="shared" si="0"/>
        <v>1.0636383333333332</v>
      </c>
      <c r="G11" s="25">
        <f t="shared" si="1"/>
        <v>0.41256896319322617</v>
      </c>
      <c r="H11" s="28">
        <f t="shared" si="2"/>
        <v>38.788463170585196</v>
      </c>
      <c r="I11" s="36">
        <v>1.195765</v>
      </c>
      <c r="J11" s="37">
        <v>1.389276</v>
      </c>
      <c r="K11" s="37">
        <v>1.4356789999999999</v>
      </c>
      <c r="L11" s="25">
        <f t="shared" si="3"/>
        <v>1.3402399999999999</v>
      </c>
      <c r="M11" s="25">
        <f t="shared" si="4"/>
        <v>0.12725202875003602</v>
      </c>
      <c r="N11" s="28">
        <f t="shared" si="5"/>
        <v>9.4947195091950718</v>
      </c>
      <c r="O11" s="36">
        <v>1.5164869999999999</v>
      </c>
      <c r="P11" s="37">
        <v>1.7670380000000001</v>
      </c>
      <c r="Q11" s="37">
        <v>1.5998460000000001</v>
      </c>
      <c r="R11" s="25">
        <f t="shared" si="6"/>
        <v>1.6277903333333335</v>
      </c>
      <c r="S11" s="25">
        <f t="shared" si="7"/>
        <v>0.12759159542984544</v>
      </c>
      <c r="T11" s="28">
        <f t="shared" si="8"/>
        <v>7.8383310686314083</v>
      </c>
      <c r="U11" s="36">
        <v>1.6571830000000001</v>
      </c>
      <c r="V11" s="37">
        <v>1.7788360000000001</v>
      </c>
      <c r="W11" s="37">
        <v>1.8184800000000001</v>
      </c>
      <c r="X11" s="25">
        <f t="shared" si="9"/>
        <v>1.7514996666666667</v>
      </c>
      <c r="Y11" s="25">
        <f t="shared" si="10"/>
        <v>8.4051394350916839E-2</v>
      </c>
      <c r="Z11" s="28">
        <f t="shared" si="11"/>
        <v>4.798824456009041</v>
      </c>
      <c r="AA11" s="36">
        <v>1.7707170000000001</v>
      </c>
      <c r="AB11" s="37">
        <v>1.8074220000000001</v>
      </c>
      <c r="AC11" s="37">
        <v>2.2531340000000002</v>
      </c>
      <c r="AD11" s="25">
        <f t="shared" si="12"/>
        <v>1.9437576666666667</v>
      </c>
      <c r="AE11" s="25">
        <f t="shared" si="13"/>
        <v>0.26855558265717233</v>
      </c>
      <c r="AF11" s="28">
        <f t="shared" si="14"/>
        <v>13.816309885877697</v>
      </c>
      <c r="AG11" s="36">
        <v>2.0286689999999998</v>
      </c>
      <c r="AH11" s="37">
        <v>2.1631490000000002</v>
      </c>
      <c r="AI11" s="37">
        <v>2.0833910000000002</v>
      </c>
      <c r="AJ11" s="25">
        <f t="shared" si="15"/>
        <v>2.0917363333333334</v>
      </c>
      <c r="AK11" s="25">
        <f t="shared" si="16"/>
        <v>6.7627295091060372E-2</v>
      </c>
      <c r="AL11" s="28">
        <f t="shared" si="17"/>
        <v>3.2330697714320129</v>
      </c>
    </row>
    <row r="12" spans="1:38">
      <c r="A12" t="s">
        <v>9</v>
      </c>
      <c r="B12" s="26" t="s">
        <v>10</v>
      </c>
      <c r="C12" s="27">
        <v>0.74587199999999998</v>
      </c>
      <c r="D12" s="25">
        <v>1.0565789999999999</v>
      </c>
      <c r="E12" s="25">
        <v>1.2689189999999999</v>
      </c>
      <c r="F12" s="25">
        <f t="shared" si="0"/>
        <v>1.02379</v>
      </c>
      <c r="G12" s="25">
        <f t="shared" si="1"/>
        <v>0.26306060127468717</v>
      </c>
      <c r="H12" s="28">
        <f t="shared" si="2"/>
        <v>25.694781280798523</v>
      </c>
      <c r="I12" s="36">
        <v>1.0589249999999999</v>
      </c>
      <c r="J12" s="37">
        <v>0.93822099999999997</v>
      </c>
      <c r="K12" s="37">
        <v>1.418533</v>
      </c>
      <c r="L12" s="25">
        <f t="shared" si="3"/>
        <v>1.1385596666666666</v>
      </c>
      <c r="M12" s="25">
        <f t="shared" si="4"/>
        <v>0.24986229094710036</v>
      </c>
      <c r="N12" s="28">
        <f t="shared" si="5"/>
        <v>21.945471832724945</v>
      </c>
      <c r="O12" s="36">
        <v>1.100684</v>
      </c>
      <c r="P12" s="37">
        <v>1.249196</v>
      </c>
      <c r="Q12" s="37">
        <v>1.2557940000000001</v>
      </c>
      <c r="R12" s="25">
        <f t="shared" si="6"/>
        <v>1.2018913333333332</v>
      </c>
      <c r="S12" s="25">
        <f t="shared" si="7"/>
        <v>8.7710185505067401E-2</v>
      </c>
      <c r="T12" s="28">
        <f t="shared" si="8"/>
        <v>7.2976801706200343</v>
      </c>
      <c r="U12" s="36">
        <v>1.4453309999999999</v>
      </c>
      <c r="V12" s="37">
        <v>1.510054</v>
      </c>
      <c r="W12" s="37">
        <v>1.315307</v>
      </c>
      <c r="X12" s="25">
        <f t="shared" si="9"/>
        <v>1.4235639999999998</v>
      </c>
      <c r="Y12" s="25">
        <f t="shared" si="10"/>
        <v>9.9181400569864908E-2</v>
      </c>
      <c r="Z12" s="28">
        <f t="shared" si="11"/>
        <v>6.9671191860615265</v>
      </c>
      <c r="AA12" s="36">
        <v>1.4469350000000001</v>
      </c>
      <c r="AB12" s="37">
        <v>1.4636800000000001</v>
      </c>
      <c r="AC12" s="37">
        <v>1.6218049999999999</v>
      </c>
      <c r="AD12" s="25">
        <f t="shared" si="12"/>
        <v>1.5108066666666666</v>
      </c>
      <c r="AE12" s="25">
        <f t="shared" si="13"/>
        <v>9.6491301464605175E-2</v>
      </c>
      <c r="AF12" s="28">
        <f t="shared" si="14"/>
        <v>6.3867405137612039</v>
      </c>
      <c r="AG12" s="36">
        <v>1.875402</v>
      </c>
      <c r="AH12" s="37">
        <v>1.9900439999999999</v>
      </c>
      <c r="AI12" s="37">
        <v>1.539647</v>
      </c>
      <c r="AJ12" s="25">
        <f t="shared" si="15"/>
        <v>1.8016976666666666</v>
      </c>
      <c r="AK12" s="25">
        <f t="shared" si="16"/>
        <v>0.23406967118004376</v>
      </c>
      <c r="AL12" s="28">
        <f t="shared" si="17"/>
        <v>12.991617601031679</v>
      </c>
    </row>
    <row r="13" spans="1:38">
      <c r="A13" t="s">
        <v>11</v>
      </c>
      <c r="B13" s="26" t="s">
        <v>12</v>
      </c>
      <c r="C13" s="27">
        <v>0.41303400000000001</v>
      </c>
      <c r="D13" s="25">
        <v>1.2437819999999999</v>
      </c>
      <c r="E13" s="25">
        <v>1.946569</v>
      </c>
      <c r="F13" s="25">
        <f t="shared" si="0"/>
        <v>1.2011283333333334</v>
      </c>
      <c r="G13" s="25">
        <f t="shared" si="1"/>
        <v>0.76765675957183666</v>
      </c>
      <c r="H13" s="28">
        <f t="shared" si="2"/>
        <v>63.911302253728365</v>
      </c>
      <c r="I13" s="36">
        <v>1.6562650000000001</v>
      </c>
      <c r="J13" s="37">
        <v>1.390239</v>
      </c>
      <c r="K13" s="37">
        <v>2.0121440000000002</v>
      </c>
      <c r="L13" s="25">
        <f t="shared" si="3"/>
        <v>1.6862159999999999</v>
      </c>
      <c r="M13" s="25">
        <f t="shared" si="4"/>
        <v>0.31203245673647639</v>
      </c>
      <c r="N13" s="28">
        <f t="shared" si="5"/>
        <v>18.504892418081457</v>
      </c>
      <c r="O13" s="36">
        <v>1.7810569999999999</v>
      </c>
      <c r="P13" s="37">
        <v>1.8991229999999999</v>
      </c>
      <c r="Q13" s="37">
        <v>2.6535679999999999</v>
      </c>
      <c r="R13" s="25">
        <f t="shared" si="6"/>
        <v>2.1112493333333333</v>
      </c>
      <c r="S13" s="25">
        <f t="shared" si="7"/>
        <v>0.4733572089345765</v>
      </c>
      <c r="T13" s="28">
        <f t="shared" si="8"/>
        <v>22.420715614257617</v>
      </c>
      <c r="U13" s="36">
        <v>1.9168449999999999</v>
      </c>
      <c r="V13" s="37">
        <v>2.0012940000000001</v>
      </c>
      <c r="W13" s="37">
        <v>2.3403649999999998</v>
      </c>
      <c r="X13" s="25">
        <f t="shared" si="9"/>
        <v>2.0861680000000002</v>
      </c>
      <c r="Y13" s="25">
        <f t="shared" si="10"/>
        <v>0.224153952691002</v>
      </c>
      <c r="Z13" s="28">
        <f t="shared" si="11"/>
        <v>10.744769965362423</v>
      </c>
      <c r="AA13" s="36">
        <v>1.9963070000000001</v>
      </c>
      <c r="AB13" s="37">
        <v>2.0761829999999999</v>
      </c>
      <c r="AC13" s="37">
        <v>2.517398</v>
      </c>
      <c r="AD13" s="25">
        <f t="shared" si="12"/>
        <v>2.1966293333333335</v>
      </c>
      <c r="AE13" s="25">
        <f t="shared" si="13"/>
        <v>0.28065004361363149</v>
      </c>
      <c r="AF13" s="28">
        <f t="shared" si="14"/>
        <v>12.776395150280162</v>
      </c>
      <c r="AG13" s="36">
        <v>2.1757810000000002</v>
      </c>
      <c r="AH13" s="37">
        <v>2.1751779999999998</v>
      </c>
      <c r="AI13" s="37">
        <v>2.905796</v>
      </c>
      <c r="AJ13" s="25">
        <f t="shared" si="15"/>
        <v>2.4189183333333335</v>
      </c>
      <c r="AK13" s="25">
        <f t="shared" si="16"/>
        <v>0.42164853566250449</v>
      </c>
      <c r="AL13" s="28">
        <f t="shared" si="17"/>
        <v>17.431284465129572</v>
      </c>
    </row>
    <row r="14" spans="1:38">
      <c r="A14" t="s">
        <v>13</v>
      </c>
      <c r="B14" s="26" t="s">
        <v>14</v>
      </c>
      <c r="C14" s="27">
        <v>0.79425100000000004</v>
      </c>
      <c r="D14" s="25">
        <v>0.940218</v>
      </c>
      <c r="E14" s="25">
        <v>1.3391029999999999</v>
      </c>
      <c r="F14" s="25">
        <f t="shared" si="0"/>
        <v>1.024524</v>
      </c>
      <c r="G14" s="25">
        <f t="shared" si="1"/>
        <v>0.28203998245461631</v>
      </c>
      <c r="H14" s="28">
        <f t="shared" si="2"/>
        <v>27.528879992524953</v>
      </c>
      <c r="I14" s="36">
        <v>1.0975349999999999</v>
      </c>
      <c r="J14" s="37">
        <v>1.240281</v>
      </c>
      <c r="K14" s="37">
        <v>1.6760520000000001</v>
      </c>
      <c r="L14" s="25">
        <f t="shared" si="3"/>
        <v>1.3379560000000001</v>
      </c>
      <c r="M14" s="25">
        <f t="shared" si="4"/>
        <v>0.30137316410224618</v>
      </c>
      <c r="N14" s="28">
        <f t="shared" si="5"/>
        <v>22.524893501897385</v>
      </c>
      <c r="O14" s="36">
        <v>1.3842140000000001</v>
      </c>
      <c r="P14" s="37">
        <v>1.767447</v>
      </c>
      <c r="Q14" s="37">
        <v>1.680938</v>
      </c>
      <c r="R14" s="25">
        <f t="shared" si="6"/>
        <v>1.6108663333333333</v>
      </c>
      <c r="S14" s="25">
        <f t="shared" si="7"/>
        <v>0.20099604952419628</v>
      </c>
      <c r="T14" s="28">
        <f t="shared" si="8"/>
        <v>12.47751258841441</v>
      </c>
      <c r="U14" s="36">
        <v>1.7291540000000001</v>
      </c>
      <c r="V14" s="37">
        <v>1.9416279999999999</v>
      </c>
      <c r="W14" s="37">
        <v>1.760599</v>
      </c>
      <c r="X14" s="25">
        <f t="shared" si="9"/>
        <v>1.8104603333333333</v>
      </c>
      <c r="Y14" s="25">
        <f t="shared" si="10"/>
        <v>0.11467743714581921</v>
      </c>
      <c r="Z14" s="28">
        <f t="shared" si="11"/>
        <v>6.3341590552652747</v>
      </c>
      <c r="AA14" s="36">
        <v>1.845059</v>
      </c>
      <c r="AB14" s="37">
        <v>1.801585</v>
      </c>
      <c r="AC14" s="37">
        <v>2.412061</v>
      </c>
      <c r="AD14" s="25">
        <f t="shared" si="12"/>
        <v>2.0195683333333334</v>
      </c>
      <c r="AE14" s="25">
        <f t="shared" si="13"/>
        <v>0.34060294656584128</v>
      </c>
      <c r="AF14" s="28">
        <f t="shared" si="14"/>
        <v>16.865136026552271</v>
      </c>
      <c r="AG14" s="36">
        <v>1.902461</v>
      </c>
      <c r="AH14" s="37">
        <v>1.8887959999999999</v>
      </c>
      <c r="AI14" s="37">
        <v>2.0184760000000002</v>
      </c>
      <c r="AJ14" s="25">
        <f t="shared" si="15"/>
        <v>1.9365776666666665</v>
      </c>
      <c r="AK14" s="25">
        <f t="shared" si="16"/>
        <v>7.1254373959311099E-2</v>
      </c>
      <c r="AL14" s="28">
        <f t="shared" si="17"/>
        <v>3.6793966586404796</v>
      </c>
    </row>
    <row r="15" spans="1:38">
      <c r="A15" t="s">
        <v>23</v>
      </c>
      <c r="B15" s="26" t="s">
        <v>24</v>
      </c>
      <c r="C15" s="27">
        <v>1.0381389999999999</v>
      </c>
      <c r="D15" s="25">
        <v>1.2280759999999999</v>
      </c>
      <c r="E15" s="25">
        <v>0.78436700000000004</v>
      </c>
      <c r="F15" s="25">
        <f t="shared" si="0"/>
        <v>1.0168606666666666</v>
      </c>
      <c r="G15" s="25">
        <f t="shared" si="1"/>
        <v>0.2226184960247759</v>
      </c>
      <c r="H15" s="28">
        <f t="shared" si="2"/>
        <v>21.892723685982798</v>
      </c>
      <c r="I15" s="36">
        <v>1.3637699999999999</v>
      </c>
      <c r="J15" s="37">
        <v>1.306765</v>
      </c>
      <c r="K15" s="37">
        <v>0.65175399999999994</v>
      </c>
      <c r="L15" s="25">
        <f t="shared" si="3"/>
        <v>1.1074296666666668</v>
      </c>
      <c r="M15" s="25">
        <f t="shared" si="4"/>
        <v>0.39565468201492698</v>
      </c>
      <c r="N15" s="28">
        <f t="shared" si="5"/>
        <v>35.727296633278463</v>
      </c>
      <c r="O15" s="36">
        <v>1.2044710000000001</v>
      </c>
      <c r="P15" s="37">
        <v>1.8673599999999999</v>
      </c>
      <c r="Q15" s="37">
        <v>1.055993</v>
      </c>
      <c r="R15" s="25">
        <f t="shared" si="6"/>
        <v>1.3759413333333335</v>
      </c>
      <c r="S15" s="25">
        <f t="shared" si="7"/>
        <v>0.43200770662377341</v>
      </c>
      <c r="T15" s="28">
        <f t="shared" si="8"/>
        <v>31.397247553949008</v>
      </c>
      <c r="U15" s="36">
        <v>1.5415700000000001</v>
      </c>
      <c r="V15" s="37">
        <v>1.75881</v>
      </c>
      <c r="W15" s="37">
        <v>0.976302</v>
      </c>
      <c r="X15" s="25">
        <f t="shared" si="9"/>
        <v>1.4255606666666667</v>
      </c>
      <c r="Y15" s="25">
        <f t="shared" si="10"/>
        <v>0.40394717053264972</v>
      </c>
      <c r="Z15" s="28">
        <f t="shared" si="11"/>
        <v>28.336021046174327</v>
      </c>
      <c r="AA15" s="36">
        <v>1.727876</v>
      </c>
      <c r="AB15" s="37">
        <v>1.856519</v>
      </c>
      <c r="AC15" s="37">
        <v>1.320057</v>
      </c>
      <c r="AD15" s="25">
        <f t="shared" si="12"/>
        <v>1.6348173333333333</v>
      </c>
      <c r="AE15" s="25">
        <f t="shared" si="13"/>
        <v>0.28007642875174682</v>
      </c>
      <c r="AF15" s="28">
        <f t="shared" si="14"/>
        <v>17.131970834972808</v>
      </c>
      <c r="AG15" s="36">
        <v>1.591294</v>
      </c>
      <c r="AH15" s="37">
        <v>2.0360879999999999</v>
      </c>
      <c r="AI15" s="37">
        <v>1.094749</v>
      </c>
      <c r="AJ15" s="25">
        <f t="shared" si="15"/>
        <v>1.5740436666666666</v>
      </c>
      <c r="AK15" s="25">
        <f t="shared" si="16"/>
        <v>0.47090652865545757</v>
      </c>
      <c r="AL15" s="28">
        <f t="shared" si="17"/>
        <v>29.916992687546635</v>
      </c>
    </row>
    <row r="16" spans="1:38">
      <c r="A16" t="s">
        <v>3</v>
      </c>
      <c r="B16" s="26" t="s">
        <v>4</v>
      </c>
      <c r="C16" s="27">
        <v>0.98463900000000004</v>
      </c>
      <c r="D16" s="25">
        <v>0.63819400000000004</v>
      </c>
      <c r="E16" s="25">
        <v>1.591367</v>
      </c>
      <c r="F16" s="25">
        <f t="shared" si="0"/>
        <v>1.0713999999999999</v>
      </c>
      <c r="G16" s="25">
        <f t="shared" si="1"/>
        <v>0.48247310321198245</v>
      </c>
      <c r="H16" s="28">
        <f t="shared" si="2"/>
        <v>45.032023820420243</v>
      </c>
      <c r="I16" s="36">
        <v>1.261611</v>
      </c>
      <c r="J16" s="37">
        <v>1.1709400000000001</v>
      </c>
      <c r="K16" s="37">
        <v>1.5999939999999999</v>
      </c>
      <c r="L16" s="25">
        <f t="shared" si="3"/>
        <v>1.3441816666666666</v>
      </c>
      <c r="M16" s="25">
        <f t="shared" si="4"/>
        <v>0.22613109024265876</v>
      </c>
      <c r="N16" s="28">
        <f t="shared" si="5"/>
        <v>16.822955992505388</v>
      </c>
      <c r="O16" s="36">
        <v>1.320484</v>
      </c>
      <c r="P16" s="37">
        <v>2.1223559999999999</v>
      </c>
      <c r="Q16" s="37">
        <v>1.7067680000000001</v>
      </c>
      <c r="R16" s="25">
        <f t="shared" si="6"/>
        <v>1.7165359999999998</v>
      </c>
      <c r="S16" s="25">
        <f t="shared" si="7"/>
        <v>0.40102523170493987</v>
      </c>
      <c r="T16" s="28">
        <f t="shared" si="8"/>
        <v>23.362471378691733</v>
      </c>
      <c r="U16" s="36">
        <v>3.0273729999999999</v>
      </c>
      <c r="V16" s="37">
        <v>2.1454300000000002</v>
      </c>
      <c r="W16" s="37">
        <v>2.433557</v>
      </c>
      <c r="X16" s="25">
        <f t="shared" si="9"/>
        <v>2.5354533333333333</v>
      </c>
      <c r="Y16" s="25">
        <f t="shared" si="10"/>
        <v>0.44971436587275421</v>
      </c>
      <c r="Z16" s="28">
        <f t="shared" si="11"/>
        <v>17.737039761702871</v>
      </c>
      <c r="AA16" s="36">
        <v>2.2078880000000001</v>
      </c>
      <c r="AB16" s="37">
        <v>1.649772</v>
      </c>
      <c r="AC16" s="37">
        <v>3.5758019999999999</v>
      </c>
      <c r="AD16" s="25">
        <f t="shared" si="12"/>
        <v>2.4778206666666667</v>
      </c>
      <c r="AE16" s="25">
        <f t="shared" si="13"/>
        <v>0.99098215101248521</v>
      </c>
      <c r="AF16" s="28">
        <f t="shared" si="14"/>
        <v>39.994103057733469</v>
      </c>
      <c r="AG16" s="36">
        <v>1.3480430000000001</v>
      </c>
      <c r="AH16" s="37">
        <v>0.65631799999999996</v>
      </c>
      <c r="AI16" s="37">
        <v>2.2536550000000002</v>
      </c>
      <c r="AJ16" s="25">
        <f t="shared" si="15"/>
        <v>1.4193386666666667</v>
      </c>
      <c r="AK16" s="25">
        <f t="shared" si="16"/>
        <v>0.80105160692450628</v>
      </c>
      <c r="AL16" s="28">
        <f t="shared" si="17"/>
        <v>56.438369906865518</v>
      </c>
    </row>
    <row r="17" spans="1:38">
      <c r="A17" t="s">
        <v>15</v>
      </c>
      <c r="B17" s="26" t="s">
        <v>16</v>
      </c>
      <c r="C17" s="27">
        <v>1.059218</v>
      </c>
      <c r="D17" s="25">
        <v>0.94174000000000002</v>
      </c>
      <c r="E17" s="25">
        <v>1.0024979999999999</v>
      </c>
      <c r="F17" s="25">
        <f t="shared" si="0"/>
        <v>1.001152</v>
      </c>
      <c r="G17" s="25">
        <f t="shared" si="1"/>
        <v>5.8750565171749605E-2</v>
      </c>
      <c r="H17" s="28">
        <f t="shared" si="2"/>
        <v>5.8682962399065879</v>
      </c>
      <c r="I17" s="36">
        <v>1.1539649999999999</v>
      </c>
      <c r="J17" s="37">
        <v>1.307671</v>
      </c>
      <c r="K17" s="37">
        <v>1.2145319999999999</v>
      </c>
      <c r="L17" s="25">
        <f t="shared" si="3"/>
        <v>1.2253893333333332</v>
      </c>
      <c r="M17" s="25">
        <f t="shared" si="4"/>
        <v>7.742606069233629E-2</v>
      </c>
      <c r="N17" s="28">
        <f t="shared" si="5"/>
        <v>6.3184865892148805</v>
      </c>
      <c r="O17" s="36">
        <v>1.587108</v>
      </c>
      <c r="P17" s="37">
        <v>1.830198</v>
      </c>
      <c r="Q17" s="37">
        <v>1.6616310000000001</v>
      </c>
      <c r="R17" s="25">
        <f t="shared" si="6"/>
        <v>1.692979</v>
      </c>
      <c r="S17" s="25">
        <f t="shared" si="7"/>
        <v>0.12453999298618898</v>
      </c>
      <c r="T17" s="28">
        <f t="shared" si="8"/>
        <v>7.356263307825377</v>
      </c>
      <c r="U17" s="36">
        <v>2.2996270000000001</v>
      </c>
      <c r="V17" s="37">
        <v>2.4959690000000001</v>
      </c>
      <c r="W17" s="37">
        <v>2.2616879999999999</v>
      </c>
      <c r="X17" s="25">
        <f t="shared" si="9"/>
        <v>2.3524279999999997</v>
      </c>
      <c r="Y17" s="25">
        <f t="shared" si="10"/>
        <v>0.12574917868916685</v>
      </c>
      <c r="Z17" s="28">
        <f t="shared" si="11"/>
        <v>5.3455059491370989</v>
      </c>
      <c r="AA17" s="36">
        <v>2.3734739999999999</v>
      </c>
      <c r="AB17" s="37">
        <v>2.851261</v>
      </c>
      <c r="AC17" s="37">
        <v>2.6937199999999999</v>
      </c>
      <c r="AD17" s="25">
        <f t="shared" si="12"/>
        <v>2.6394850000000001</v>
      </c>
      <c r="AE17" s="25">
        <f t="shared" si="13"/>
        <v>0.24346700138006391</v>
      </c>
      <c r="AF17" s="28">
        <f t="shared" si="14"/>
        <v>9.2240342862362894</v>
      </c>
      <c r="AG17" s="36">
        <v>3.580597</v>
      </c>
      <c r="AH17" s="37">
        <v>3.4124310000000002</v>
      </c>
      <c r="AI17" s="37">
        <v>2.978529</v>
      </c>
      <c r="AJ17" s="25">
        <f t="shared" si="15"/>
        <v>3.3238523333333334</v>
      </c>
      <c r="AK17" s="25">
        <f t="shared" si="16"/>
        <v>0.31065431639900543</v>
      </c>
      <c r="AL17" s="28">
        <f t="shared" si="17"/>
        <v>9.3462129253938606</v>
      </c>
    </row>
    <row r="18" spans="1:38">
      <c r="A18" t="s">
        <v>17</v>
      </c>
      <c r="B18" s="26" t="s">
        <v>18</v>
      </c>
      <c r="C18" s="27">
        <v>0.43376900000000002</v>
      </c>
      <c r="D18" s="25">
        <v>1.8834789999999999</v>
      </c>
      <c r="E18" s="25">
        <v>1.223997</v>
      </c>
      <c r="F18" s="25">
        <f t="shared" si="0"/>
        <v>1.180415</v>
      </c>
      <c r="G18" s="25">
        <f t="shared" si="1"/>
        <v>0.72583697485592447</v>
      </c>
      <c r="H18" s="28">
        <f t="shared" si="2"/>
        <v>61.489982324515054</v>
      </c>
      <c r="I18" s="36">
        <v>1.5939430000000001</v>
      </c>
      <c r="J18" s="37">
        <v>1.211673</v>
      </c>
      <c r="K18" s="37">
        <v>1.072071</v>
      </c>
      <c r="L18" s="25">
        <f t="shared" si="3"/>
        <v>1.2925623333333334</v>
      </c>
      <c r="M18" s="25">
        <f t="shared" si="4"/>
        <v>0.27017570076032621</v>
      </c>
      <c r="N18" s="28">
        <f t="shared" si="5"/>
        <v>20.902334362752296</v>
      </c>
      <c r="O18" s="36">
        <v>1.4087350000000001</v>
      </c>
      <c r="P18" s="37">
        <v>1.299539</v>
      </c>
      <c r="Q18" s="37">
        <v>1.088695</v>
      </c>
      <c r="R18" s="25">
        <f t="shared" si="6"/>
        <v>1.2656563333333335</v>
      </c>
      <c r="S18" s="25">
        <f t="shared" si="7"/>
        <v>0.16268812717999287</v>
      </c>
      <c r="T18" s="28">
        <f t="shared" si="8"/>
        <v>12.854052312251655</v>
      </c>
      <c r="U18" s="36">
        <v>1.0558460000000001</v>
      </c>
      <c r="V18" s="37">
        <v>1.7000770000000001</v>
      </c>
      <c r="W18" s="37">
        <v>1.137921</v>
      </c>
      <c r="X18" s="25">
        <f t="shared" si="9"/>
        <v>1.2979480000000001</v>
      </c>
      <c r="Y18" s="25">
        <f t="shared" si="10"/>
        <v>0.35066347954556137</v>
      </c>
      <c r="Z18" s="28">
        <f t="shared" si="11"/>
        <v>27.016758725739503</v>
      </c>
      <c r="AA18" s="36">
        <v>1.3049550000000001</v>
      </c>
      <c r="AB18" s="37">
        <v>1.048699</v>
      </c>
      <c r="AC18" s="37">
        <v>1.010872</v>
      </c>
      <c r="AD18" s="25">
        <f t="shared" si="12"/>
        <v>1.1215086666666667</v>
      </c>
      <c r="AE18" s="25">
        <f t="shared" si="13"/>
        <v>0.15999105722612442</v>
      </c>
      <c r="AF18" s="28">
        <f t="shared" si="14"/>
        <v>14.265699586758233</v>
      </c>
      <c r="AG18" s="36">
        <v>1.789058</v>
      </c>
      <c r="AH18" s="37">
        <v>1.213185</v>
      </c>
      <c r="AI18" s="37">
        <v>1.042899</v>
      </c>
      <c r="AJ18" s="25">
        <f t="shared" si="15"/>
        <v>1.3483806666666667</v>
      </c>
      <c r="AK18" s="25">
        <f t="shared" si="16"/>
        <v>0.39102009479607719</v>
      </c>
      <c r="AL18" s="28">
        <f t="shared" si="17"/>
        <v>28.999236229240694</v>
      </c>
    </row>
    <row r="19" spans="1:38">
      <c r="A19" t="s">
        <v>19</v>
      </c>
      <c r="B19" s="26" t="s">
        <v>20</v>
      </c>
      <c r="C19" s="27">
        <v>1.6810160000000001</v>
      </c>
      <c r="D19" s="25">
        <v>1.376241</v>
      </c>
      <c r="E19" s="25">
        <v>0.43224899999999999</v>
      </c>
      <c r="F19" s="25">
        <f t="shared" si="0"/>
        <v>1.1631686666666667</v>
      </c>
      <c r="G19" s="25">
        <f t="shared" si="1"/>
        <v>0.65107958000257782</v>
      </c>
      <c r="H19" s="28">
        <f t="shared" si="2"/>
        <v>55.974649133938534</v>
      </c>
      <c r="I19" s="36">
        <v>1.8530899999999999</v>
      </c>
      <c r="J19" s="37">
        <v>2.0897540000000001</v>
      </c>
      <c r="K19" s="37">
        <v>0.60237499999999999</v>
      </c>
      <c r="L19" s="25">
        <f t="shared" si="3"/>
        <v>1.5150730000000001</v>
      </c>
      <c r="M19" s="25">
        <f t="shared" si="4"/>
        <v>0.79922818495533521</v>
      </c>
      <c r="N19" s="28">
        <f t="shared" si="5"/>
        <v>52.751793805007097</v>
      </c>
      <c r="O19" s="36">
        <v>2.6883729999999999</v>
      </c>
      <c r="P19" s="37">
        <v>3.0091030000000001</v>
      </c>
      <c r="Q19" s="37">
        <v>0.68917099999999998</v>
      </c>
      <c r="R19" s="25">
        <f t="shared" si="6"/>
        <v>2.1288823333333333</v>
      </c>
      <c r="S19" s="25">
        <f t="shared" si="7"/>
        <v>1.2570972419512074</v>
      </c>
      <c r="T19" s="28">
        <f t="shared" si="8"/>
        <v>59.049634743451804</v>
      </c>
      <c r="U19" s="36">
        <v>4.209746</v>
      </c>
      <c r="V19" s="37">
        <v>3.9012419999999999</v>
      </c>
      <c r="W19" s="37">
        <v>1.117081</v>
      </c>
      <c r="X19" s="25">
        <f t="shared" si="9"/>
        <v>3.0760229999999997</v>
      </c>
      <c r="Y19" s="25">
        <f t="shared" si="10"/>
        <v>1.7034917079419558</v>
      </c>
      <c r="Z19" s="28">
        <f t="shared" si="11"/>
        <v>55.379680449136949</v>
      </c>
      <c r="AA19" s="36">
        <v>5.408893</v>
      </c>
      <c r="AB19" s="37">
        <v>4.3256990000000002</v>
      </c>
      <c r="AC19" s="37">
        <v>1.468083</v>
      </c>
      <c r="AD19" s="25">
        <f t="shared" si="12"/>
        <v>3.7342249999999999</v>
      </c>
      <c r="AE19" s="25">
        <f t="shared" si="13"/>
        <v>2.0358970955163724</v>
      </c>
      <c r="AF19" s="28">
        <f t="shared" si="14"/>
        <v>54.519936412947068</v>
      </c>
      <c r="AG19" s="36">
        <v>5.5194840000000003</v>
      </c>
      <c r="AH19" s="37">
        <v>4.6787830000000001</v>
      </c>
      <c r="AI19" s="37">
        <v>1.593207</v>
      </c>
      <c r="AJ19" s="25">
        <f t="shared" si="15"/>
        <v>3.9304913333333338</v>
      </c>
      <c r="AK19" s="25">
        <f t="shared" si="16"/>
        <v>2.0673335686299712</v>
      </c>
      <c r="AL19" s="28">
        <f t="shared" si="17"/>
        <v>52.597331816954465</v>
      </c>
    </row>
    <row r="20" spans="1:38" ht="16" thickBot="1">
      <c r="A20" t="s">
        <v>21</v>
      </c>
      <c r="B20" s="26" t="s">
        <v>22</v>
      </c>
      <c r="C20" s="40">
        <v>0.91997499999999999</v>
      </c>
      <c r="D20" s="41">
        <v>0.819075</v>
      </c>
      <c r="E20" s="41">
        <v>1.3270900000000001</v>
      </c>
      <c r="F20" s="41">
        <f t="shared" si="0"/>
        <v>1.0220466666666665</v>
      </c>
      <c r="G20" s="41">
        <f>_xlfn.STDEV.S(C20:E20)</f>
        <v>0.2689493984160094</v>
      </c>
      <c r="H20" s="42">
        <f t="shared" si="2"/>
        <v>26.314786514902394</v>
      </c>
      <c r="I20" s="38">
        <v>0.90705800000000003</v>
      </c>
      <c r="J20" s="39">
        <v>0.75820900000000002</v>
      </c>
      <c r="K20" s="39">
        <v>1.16398</v>
      </c>
      <c r="L20" s="41">
        <f t="shared" si="3"/>
        <v>0.94308233333333336</v>
      </c>
      <c r="M20" s="41">
        <f>_xlfn.STDEV.S(I20:K20)</f>
        <v>0.20527016479345825</v>
      </c>
      <c r="N20" s="42">
        <f t="shared" si="5"/>
        <v>21.765879556658529</v>
      </c>
      <c r="O20" s="38">
        <v>0.67364800000000002</v>
      </c>
      <c r="P20" s="39">
        <v>0.87944599999999995</v>
      </c>
      <c r="Q20" s="39">
        <v>1.2373609999999999</v>
      </c>
      <c r="R20" s="41">
        <f t="shared" si="6"/>
        <v>0.9301516666666666</v>
      </c>
      <c r="S20" s="41">
        <f>_xlfn.STDEV.S(O20:Q20)</f>
        <v>0.28525670030050754</v>
      </c>
      <c r="T20" s="42">
        <f t="shared" si="8"/>
        <v>30.667762099783825</v>
      </c>
      <c r="U20" s="38">
        <v>0.83108400000000004</v>
      </c>
      <c r="V20" s="39">
        <v>1.1221509999999999</v>
      </c>
      <c r="W20" s="39">
        <v>1.337062</v>
      </c>
      <c r="X20" s="41">
        <f t="shared" si="9"/>
        <v>1.0967656666666665</v>
      </c>
      <c r="Y20" s="41">
        <f>_xlfn.STDEV.S(U20:W20)</f>
        <v>0.25394240583709771</v>
      </c>
      <c r="Z20" s="42">
        <f t="shared" si="11"/>
        <v>23.153752305986153</v>
      </c>
      <c r="AA20" s="38">
        <v>1.135767</v>
      </c>
      <c r="AB20" s="39">
        <v>1.2845530000000001</v>
      </c>
      <c r="AC20" s="39">
        <v>1.48892</v>
      </c>
      <c r="AD20" s="41">
        <f t="shared" si="12"/>
        <v>1.3030800000000002</v>
      </c>
      <c r="AE20" s="41">
        <f>_xlfn.STDEV.S(AA20:AC20)</f>
        <v>0.17730396963689138</v>
      </c>
      <c r="AF20" s="42">
        <f t="shared" si="14"/>
        <v>13.606529885877409</v>
      </c>
      <c r="AG20" s="38">
        <v>1.168669</v>
      </c>
      <c r="AH20" s="39">
        <v>1.0773349999999999</v>
      </c>
      <c r="AI20" s="39">
        <v>1.505525</v>
      </c>
      <c r="AJ20" s="41">
        <f t="shared" si="15"/>
        <v>1.2505096666666666</v>
      </c>
      <c r="AK20" s="41">
        <f>_xlfn.STDEV.S(AG20:AI20)</f>
        <v>0.22552181727126336</v>
      </c>
      <c r="AL20" s="42">
        <f t="shared" si="17"/>
        <v>18.034392158871494</v>
      </c>
    </row>
    <row r="21" spans="1:38">
      <c r="G21" t="s">
        <v>61</v>
      </c>
      <c r="H21" s="125">
        <f>SMALL(H8:H20,1)</f>
        <v>5.8682962399065879</v>
      </c>
      <c r="M21" t="s">
        <v>61</v>
      </c>
      <c r="N21" s="125">
        <f>SMALL(N8:N20,1)</f>
        <v>6.3184865892148805</v>
      </c>
      <c r="S21" t="s">
        <v>61</v>
      </c>
      <c r="T21" s="125">
        <f>SMALL(T8:T20,1)</f>
        <v>7.2976801706200343</v>
      </c>
      <c r="Y21" t="s">
        <v>61</v>
      </c>
      <c r="Z21" s="125">
        <f>SMALL(Z8:Z20,1)</f>
        <v>4.798824456009041</v>
      </c>
      <c r="AE21" t="s">
        <v>61</v>
      </c>
      <c r="AF21" s="125">
        <f>SMALL(AF8:AF20,1)</f>
        <v>6.3867405137612039</v>
      </c>
      <c r="AK21" t="s">
        <v>61</v>
      </c>
      <c r="AL21" s="125">
        <f>SMALL(AL8:AL20,1)</f>
        <v>3.2330697714320129</v>
      </c>
    </row>
    <row r="22" spans="1:38">
      <c r="G22" t="s">
        <v>62</v>
      </c>
      <c r="H22" s="125">
        <f>LARGE(H8:H21,1)</f>
        <v>63.911302253728365</v>
      </c>
      <c r="M22" t="s">
        <v>62</v>
      </c>
      <c r="N22" s="125">
        <f>LARGE(N8:N21,1)</f>
        <v>52.751793805007097</v>
      </c>
      <c r="S22" t="s">
        <v>62</v>
      </c>
      <c r="T22" s="125">
        <f>LARGE(T8:T21,1)</f>
        <v>59.049634743451804</v>
      </c>
      <c r="Y22" t="s">
        <v>62</v>
      </c>
      <c r="Z22" s="125">
        <f>LARGE(Z8:Z21,1)</f>
        <v>55.379680449136949</v>
      </c>
      <c r="AE22" t="s">
        <v>62</v>
      </c>
      <c r="AF22" s="125">
        <f>LARGE(AF8:AF21,1)</f>
        <v>54.519936412947068</v>
      </c>
      <c r="AK22" t="s">
        <v>62</v>
      </c>
      <c r="AL22" s="125">
        <f>LARGE(AL8:AL21,1)</f>
        <v>56.438369906865518</v>
      </c>
    </row>
    <row r="23" spans="1:38" ht="16" thickBot="1">
      <c r="A23" s="84" t="s">
        <v>153</v>
      </c>
    </row>
    <row r="24" spans="1:38">
      <c r="C24" s="217" t="s">
        <v>42</v>
      </c>
      <c r="D24" s="218"/>
      <c r="E24" s="218"/>
      <c r="F24" s="218"/>
      <c r="G24" s="218"/>
      <c r="H24" s="219"/>
      <c r="I24" s="217" t="s">
        <v>29</v>
      </c>
      <c r="J24" s="218"/>
      <c r="K24" s="218"/>
      <c r="L24" s="218"/>
      <c r="M24" s="218"/>
      <c r="N24" s="219"/>
      <c r="O24" s="217" t="s">
        <v>30</v>
      </c>
      <c r="P24" s="218"/>
      <c r="Q24" s="218"/>
      <c r="R24" s="218"/>
      <c r="S24" s="218"/>
      <c r="T24" s="219"/>
      <c r="U24" s="217" t="s">
        <v>31</v>
      </c>
      <c r="V24" s="218"/>
      <c r="W24" s="218"/>
      <c r="X24" s="218"/>
      <c r="Y24" s="218"/>
      <c r="Z24" s="219"/>
      <c r="AA24" s="217" t="s">
        <v>32</v>
      </c>
      <c r="AB24" s="218"/>
      <c r="AC24" s="218"/>
      <c r="AD24" s="218"/>
      <c r="AE24" s="218"/>
      <c r="AF24" s="219"/>
      <c r="AG24" s="217" t="s">
        <v>33</v>
      </c>
      <c r="AH24" s="218"/>
      <c r="AI24" s="218"/>
      <c r="AJ24" s="218"/>
      <c r="AK24" s="218"/>
      <c r="AL24" s="219"/>
    </row>
    <row r="25" spans="1:38">
      <c r="C25" s="27"/>
      <c r="D25" s="25"/>
      <c r="E25" s="25"/>
      <c r="F25" s="25" t="s">
        <v>43</v>
      </c>
      <c r="G25" s="25" t="s">
        <v>44</v>
      </c>
      <c r="H25" s="28" t="s">
        <v>45</v>
      </c>
      <c r="I25" s="36"/>
      <c r="J25" s="37"/>
      <c r="K25" s="37"/>
      <c r="L25" s="25" t="s">
        <v>43</v>
      </c>
      <c r="M25" s="25" t="s">
        <v>44</v>
      </c>
      <c r="N25" s="28" t="s">
        <v>45</v>
      </c>
      <c r="O25" s="36"/>
      <c r="P25" s="37"/>
      <c r="Q25" s="37"/>
      <c r="R25" s="25" t="s">
        <v>43</v>
      </c>
      <c r="S25" s="25" t="s">
        <v>44</v>
      </c>
      <c r="T25" s="28" t="s">
        <v>45</v>
      </c>
      <c r="U25" s="36"/>
      <c r="V25" s="37"/>
      <c r="W25" s="37"/>
      <c r="X25" s="25" t="s">
        <v>43</v>
      </c>
      <c r="Y25" s="25" t="s">
        <v>44</v>
      </c>
      <c r="Z25" s="28" t="s">
        <v>45</v>
      </c>
      <c r="AA25" s="36"/>
      <c r="AB25" s="37"/>
      <c r="AC25" s="37"/>
      <c r="AD25" s="25" t="s">
        <v>43</v>
      </c>
      <c r="AE25" s="25" t="s">
        <v>44</v>
      </c>
      <c r="AF25" s="28" t="s">
        <v>45</v>
      </c>
      <c r="AG25" s="36"/>
      <c r="AH25" s="37"/>
      <c r="AI25" s="37"/>
      <c r="AJ25" s="25" t="s">
        <v>43</v>
      </c>
      <c r="AK25" s="25" t="s">
        <v>44</v>
      </c>
      <c r="AL25" s="28" t="s">
        <v>45</v>
      </c>
    </row>
    <row r="26" spans="1:38">
      <c r="A26" t="s">
        <v>7</v>
      </c>
      <c r="B26" s="26" t="s">
        <v>8</v>
      </c>
      <c r="C26">
        <v>0.91281900000000005</v>
      </c>
      <c r="D26">
        <v>1.037995</v>
      </c>
      <c r="E26">
        <v>1.055407</v>
      </c>
      <c r="F26" s="25">
        <f>AVERAGE(C26:E26)</f>
        <v>1.0020736666666668</v>
      </c>
      <c r="G26" s="25">
        <f>_xlfn.STDEV.S(C26:E26)</f>
        <v>7.7785545426726485E-2</v>
      </c>
      <c r="H26" s="28">
        <f>(G26/F26)*100</f>
        <v>7.7624577926965257</v>
      </c>
      <c r="I26">
        <v>0.90162500000000001</v>
      </c>
      <c r="J26">
        <v>0.90375300000000003</v>
      </c>
      <c r="K26">
        <v>1.226715</v>
      </c>
      <c r="L26" s="25">
        <f>AVERAGE(I26:K26)</f>
        <v>1.0106976666666667</v>
      </c>
      <c r="M26" s="25">
        <f>_xlfn.STDEV.S(I26:K26)</f>
        <v>0.18707952405683848</v>
      </c>
      <c r="N26" s="28">
        <f>(M26/L26)*100</f>
        <v>18.509939245614014</v>
      </c>
      <c r="O26">
        <v>1.0491349999999999</v>
      </c>
      <c r="P26">
        <v>1.3006200000000001</v>
      </c>
      <c r="Q26">
        <v>1.281293</v>
      </c>
      <c r="R26" s="25">
        <f>AVERAGE(O26:Q26)</f>
        <v>1.2103493333333333</v>
      </c>
      <c r="S26" s="25">
        <f>_xlfn.STDEV.S(O26:Q26)</f>
        <v>0.13994973807168543</v>
      </c>
      <c r="T26" s="28">
        <f>(S26/R26)*100</f>
        <v>11.562755827382516</v>
      </c>
      <c r="U26">
        <v>1.3408979999999999</v>
      </c>
      <c r="V26">
        <v>1.8110170000000001</v>
      </c>
      <c r="W26">
        <v>1.8284229999999999</v>
      </c>
      <c r="X26" s="25">
        <f>AVERAGE(U26:W26)</f>
        <v>1.6601126666666666</v>
      </c>
      <c r="Y26" s="25">
        <f>_xlfn.STDEV.S(U26:W26)</f>
        <v>0.27658496844610836</v>
      </c>
      <c r="Z26" s="28">
        <f>(Y26/X26)*100</f>
        <v>16.660614306465245</v>
      </c>
      <c r="AA26">
        <v>1.7641830000000001</v>
      </c>
      <c r="AB26">
        <v>2.3343159999999998</v>
      </c>
      <c r="AC26">
        <v>2.2463769999999998</v>
      </c>
      <c r="AD26" s="25">
        <f>AVERAGE(AA26:AC26)</f>
        <v>2.1149586666666669</v>
      </c>
      <c r="AE26" s="25">
        <f>_xlfn.STDEV.S(AA26:AC26)</f>
        <v>0.30694623824756861</v>
      </c>
      <c r="AF26" s="28">
        <f>(AE26/AD26)*100</f>
        <v>14.513108132337113</v>
      </c>
      <c r="AG26">
        <v>1.9383109999999999</v>
      </c>
      <c r="AH26">
        <v>2.5725519999999999</v>
      </c>
      <c r="AI26">
        <v>2.3655900000000001</v>
      </c>
      <c r="AJ26" s="25">
        <f>AVERAGE(AG26:AI26)</f>
        <v>2.292151</v>
      </c>
      <c r="AK26" s="25">
        <f>_xlfn.STDEV.S(AG26:AI26)</f>
        <v>0.32343527414461326</v>
      </c>
      <c r="AL26" s="28">
        <f>(AK26/AJ26)*100</f>
        <v>14.11055703331121</v>
      </c>
    </row>
    <row r="27" spans="1:38">
      <c r="A27" t="s">
        <v>1</v>
      </c>
      <c r="B27" s="26" t="s">
        <v>2</v>
      </c>
      <c r="C27">
        <v>0.81398099999999995</v>
      </c>
      <c r="D27">
        <v>0.86601700000000004</v>
      </c>
      <c r="E27">
        <v>1.4185989999999999</v>
      </c>
      <c r="F27" s="25">
        <f t="shared" ref="F27:F38" si="18">AVERAGE(C27:E27)</f>
        <v>1.0328656666666667</v>
      </c>
      <c r="G27" s="25">
        <f t="shared" ref="G27:G37" si="19">_xlfn.STDEV.S(C27:E27)</f>
        <v>0.3350665451180308</v>
      </c>
      <c r="H27" s="28">
        <f t="shared" ref="H27:H38" si="20">(G27/F27)*100</f>
        <v>32.440476620680016</v>
      </c>
      <c r="I27">
        <v>0.74600999999999995</v>
      </c>
      <c r="J27">
        <v>0.78931099999999998</v>
      </c>
      <c r="K27">
        <v>1.4625300000000001</v>
      </c>
      <c r="L27" s="25">
        <f t="shared" ref="L27:L38" si="21">AVERAGE(I27:K27)</f>
        <v>0.99928366666666657</v>
      </c>
      <c r="M27" s="25">
        <f t="shared" ref="M27:M37" si="22">_xlfn.STDEV.S(I27:K27)</f>
        <v>0.40176687041160275</v>
      </c>
      <c r="N27" s="28">
        <f t="shared" ref="N27:N38" si="23">(M27/L27)*100</f>
        <v>40.205487572091087</v>
      </c>
      <c r="O27">
        <v>0.88752900000000001</v>
      </c>
      <c r="P27">
        <v>1.0554559999999999</v>
      </c>
      <c r="Q27">
        <v>1.700863</v>
      </c>
      <c r="R27" s="25">
        <f t="shared" ref="R27:R38" si="24">AVERAGE(O27:Q27)</f>
        <v>1.2146160000000001</v>
      </c>
      <c r="S27" s="25">
        <f t="shared" ref="S27:S37" si="25">_xlfn.STDEV.S(O27:Q27)</f>
        <v>0.42939140430264772</v>
      </c>
      <c r="T27" s="28">
        <f t="shared" ref="T27:T38" si="26">(S27/R27)*100</f>
        <v>35.352029308246202</v>
      </c>
      <c r="U27">
        <v>1.0525340000000001</v>
      </c>
      <c r="V27">
        <v>1.168345</v>
      </c>
      <c r="W27">
        <v>1.780481</v>
      </c>
      <c r="X27" s="25">
        <f t="shared" ref="X27:X38" si="27">AVERAGE(U27:W27)</f>
        <v>1.3337866666666667</v>
      </c>
      <c r="Y27" s="25">
        <f t="shared" ref="Y27:Y37" si="28">_xlfn.STDEV.S(U27:W27)</f>
        <v>0.39115843018441204</v>
      </c>
      <c r="Z27" s="28">
        <f t="shared" ref="Z27:Z38" si="29">(Y27/X27)*100</f>
        <v>29.326911114052123</v>
      </c>
      <c r="AA27">
        <v>0.93865500000000002</v>
      </c>
      <c r="AB27">
        <v>1.1676979999999999</v>
      </c>
      <c r="AC27">
        <v>1.9056280000000001</v>
      </c>
      <c r="AD27" s="25">
        <f t="shared" ref="AD27:AD38" si="30">AVERAGE(AA27:AC27)</f>
        <v>1.3373270000000002</v>
      </c>
      <c r="AE27" s="25">
        <f t="shared" ref="AE27:AE37" si="31">_xlfn.STDEV.S(AA27:AC27)</f>
        <v>0.50531148207120691</v>
      </c>
      <c r="AF27" s="28">
        <f t="shared" ref="AF27:AF38" si="32">(AE27/AD27)*100</f>
        <v>37.785185079730446</v>
      </c>
      <c r="AG27">
        <v>1.294564</v>
      </c>
      <c r="AH27">
        <v>1.4639500000000001</v>
      </c>
      <c r="AI27">
        <v>1.7457739999999999</v>
      </c>
      <c r="AJ27" s="25">
        <f t="shared" ref="AJ27:AJ38" si="33">AVERAGE(AG27:AI27)</f>
        <v>1.5014293333333333</v>
      </c>
      <c r="AK27" s="25">
        <f t="shared" ref="AK27:AK37" si="34">_xlfn.STDEV.S(AG27:AI27)</f>
        <v>0.22792793015629734</v>
      </c>
      <c r="AL27" s="28">
        <f t="shared" ref="AL27:AL38" si="35">(AK27/AJ27)*100</f>
        <v>15.18072979500627</v>
      </c>
    </row>
    <row r="28" spans="1:38">
      <c r="A28" t="s">
        <v>25</v>
      </c>
      <c r="B28" s="26" t="s">
        <v>26</v>
      </c>
      <c r="C28">
        <v>0.54704600000000003</v>
      </c>
      <c r="D28">
        <v>1.0928789999999999</v>
      </c>
      <c r="E28">
        <v>1.672647</v>
      </c>
      <c r="F28" s="25">
        <f t="shared" si="18"/>
        <v>1.1041906666666665</v>
      </c>
      <c r="G28" s="25">
        <f t="shared" si="19"/>
        <v>0.56288575053232026</v>
      </c>
      <c r="H28" s="28">
        <f t="shared" si="20"/>
        <v>50.97722409043368</v>
      </c>
      <c r="I28">
        <v>0.72093099999999999</v>
      </c>
      <c r="J28">
        <v>0.96415300000000004</v>
      </c>
      <c r="K28">
        <v>1.502259</v>
      </c>
      <c r="L28" s="25">
        <f t="shared" si="21"/>
        <v>1.0624476666666667</v>
      </c>
      <c r="M28" s="25">
        <f t="shared" si="22"/>
        <v>0.39983089177467629</v>
      </c>
      <c r="N28" s="28">
        <f t="shared" si="23"/>
        <v>37.63299636481009</v>
      </c>
      <c r="O28">
        <v>0.96094999999999997</v>
      </c>
      <c r="P28">
        <v>1.140395</v>
      </c>
      <c r="Q28">
        <v>1.868568</v>
      </c>
      <c r="R28" s="25">
        <f t="shared" si="24"/>
        <v>1.3233043333333334</v>
      </c>
      <c r="S28" s="25">
        <f t="shared" si="25"/>
        <v>0.48066045879220526</v>
      </c>
      <c r="T28" s="28">
        <f t="shared" si="26"/>
        <v>36.322745016745095</v>
      </c>
      <c r="U28">
        <v>1.395259</v>
      </c>
      <c r="V28">
        <v>1.972648</v>
      </c>
      <c r="W28">
        <v>2.339067</v>
      </c>
      <c r="X28" s="25">
        <f t="shared" si="27"/>
        <v>1.9023246666666667</v>
      </c>
      <c r="Y28" s="25">
        <f t="shared" si="28"/>
        <v>0.47581762643300018</v>
      </c>
      <c r="Z28" s="28">
        <f t="shared" si="29"/>
        <v>25.012430042593508</v>
      </c>
      <c r="AA28">
        <v>1.9647330000000001</v>
      </c>
      <c r="AB28">
        <v>2.6839040000000001</v>
      </c>
      <c r="AC28">
        <v>2.737641</v>
      </c>
      <c r="AD28" s="25">
        <f t="shared" si="30"/>
        <v>2.4620926666666665</v>
      </c>
      <c r="AE28" s="25">
        <f t="shared" si="31"/>
        <v>0.43156331495197203</v>
      </c>
      <c r="AF28" s="28">
        <f t="shared" si="32"/>
        <v>17.528313243231793</v>
      </c>
      <c r="AG28">
        <v>3.0506850000000001</v>
      </c>
      <c r="AH28">
        <v>3.6364570000000001</v>
      </c>
      <c r="AI28">
        <v>3.4980069999999999</v>
      </c>
      <c r="AJ28" s="25">
        <f t="shared" si="33"/>
        <v>3.3950496666666665</v>
      </c>
      <c r="AK28" s="25">
        <f t="shared" si="34"/>
        <v>0.306157424148645</v>
      </c>
      <c r="AL28" s="28">
        <f t="shared" si="35"/>
        <v>9.017759803474009</v>
      </c>
    </row>
    <row r="29" spans="1:38">
      <c r="A29" t="s">
        <v>5</v>
      </c>
      <c r="B29" s="26" t="s">
        <v>6</v>
      </c>
      <c r="C29">
        <v>0.51029400000000003</v>
      </c>
      <c r="D29">
        <v>1.3349629999999999</v>
      </c>
      <c r="E29">
        <v>1.4679469999999999</v>
      </c>
      <c r="F29" s="25">
        <f t="shared" si="18"/>
        <v>1.1044013333333333</v>
      </c>
      <c r="G29" s="25">
        <f t="shared" si="19"/>
        <v>0.51879073691068689</v>
      </c>
      <c r="H29" s="28">
        <f t="shared" si="20"/>
        <v>46.974837973516294</v>
      </c>
      <c r="I29">
        <v>1.06629</v>
      </c>
      <c r="J29">
        <v>1.098093</v>
      </c>
      <c r="K29">
        <v>1.6526719999999999</v>
      </c>
      <c r="L29" s="25">
        <f t="shared" si="21"/>
        <v>1.2723516666666665</v>
      </c>
      <c r="M29" s="25">
        <f t="shared" si="22"/>
        <v>0.32975070077610591</v>
      </c>
      <c r="N29" s="28">
        <f t="shared" si="23"/>
        <v>25.916632124198308</v>
      </c>
      <c r="O29">
        <v>1.285385</v>
      </c>
      <c r="P29">
        <v>1.463274</v>
      </c>
      <c r="Q29">
        <v>1.6755100000000001</v>
      </c>
      <c r="R29" s="25">
        <f t="shared" si="24"/>
        <v>1.474723</v>
      </c>
      <c r="S29" s="25">
        <f t="shared" si="25"/>
        <v>0.19531433282532093</v>
      </c>
      <c r="T29" s="28">
        <f t="shared" si="26"/>
        <v>13.24413688708462</v>
      </c>
      <c r="U29">
        <v>1.597925</v>
      </c>
      <c r="V29">
        <v>1.7947709999999999</v>
      </c>
      <c r="W29">
        <v>2.040044</v>
      </c>
      <c r="X29" s="25">
        <f t="shared" si="27"/>
        <v>1.8109133333333334</v>
      </c>
      <c r="Y29" s="25">
        <f t="shared" si="28"/>
        <v>0.22150109194839948</v>
      </c>
      <c r="Z29" s="28">
        <f t="shared" si="29"/>
        <v>12.231457346480752</v>
      </c>
      <c r="AA29">
        <v>1.607702</v>
      </c>
      <c r="AB29">
        <v>1.767855</v>
      </c>
      <c r="AC29">
        <v>2.0119579999999999</v>
      </c>
      <c r="AD29" s="25">
        <f t="shared" si="30"/>
        <v>1.7958383333333332</v>
      </c>
      <c r="AE29" s="25">
        <f t="shared" si="31"/>
        <v>0.20357560903097729</v>
      </c>
      <c r="AF29" s="28">
        <f t="shared" si="32"/>
        <v>11.335965228735919</v>
      </c>
      <c r="AG29">
        <v>1.959927</v>
      </c>
      <c r="AH29">
        <v>2.383696</v>
      </c>
      <c r="AI29">
        <v>2.1453310000000001</v>
      </c>
      <c r="AJ29" s="25">
        <f t="shared" si="33"/>
        <v>2.1629846666666666</v>
      </c>
      <c r="AK29" s="25">
        <f t="shared" si="34"/>
        <v>0.2124353555798407</v>
      </c>
      <c r="AL29" s="28">
        <f t="shared" si="35"/>
        <v>9.8213990535226809</v>
      </c>
    </row>
    <row r="30" spans="1:38">
      <c r="A30" t="s">
        <v>9</v>
      </c>
      <c r="B30" s="26" t="s">
        <v>10</v>
      </c>
      <c r="C30">
        <v>0.66422000000000003</v>
      </c>
      <c r="D30">
        <v>0.92989100000000002</v>
      </c>
      <c r="E30">
        <v>1.6190340000000001</v>
      </c>
      <c r="F30" s="25">
        <f t="shared" si="18"/>
        <v>1.0710483333333334</v>
      </c>
      <c r="G30" s="25">
        <f t="shared" si="19"/>
        <v>0.49280978908127815</v>
      </c>
      <c r="H30" s="28">
        <f t="shared" si="20"/>
        <v>46.011909429665778</v>
      </c>
      <c r="I30">
        <v>1.0076069999999999</v>
      </c>
      <c r="J30">
        <v>0.89896299999999996</v>
      </c>
      <c r="K30">
        <v>1.6645509999999999</v>
      </c>
      <c r="L30" s="25">
        <f t="shared" si="21"/>
        <v>1.1903736666666667</v>
      </c>
      <c r="M30" s="25">
        <f t="shared" si="22"/>
        <v>0.41422697554521171</v>
      </c>
      <c r="N30" s="28">
        <f t="shared" si="23"/>
        <v>34.798062754962238</v>
      </c>
      <c r="O30">
        <v>1.099261</v>
      </c>
      <c r="P30">
        <v>1.363707</v>
      </c>
      <c r="Q30">
        <v>1.768999</v>
      </c>
      <c r="R30" s="25">
        <f t="shared" si="24"/>
        <v>1.4106556666666668</v>
      </c>
      <c r="S30" s="25">
        <f t="shared" si="25"/>
        <v>0.33732829726741492</v>
      </c>
      <c r="T30" s="28">
        <f t="shared" si="26"/>
        <v>23.912872945423363</v>
      </c>
      <c r="U30">
        <v>1.198752</v>
      </c>
      <c r="V30">
        <v>1.4530989999999999</v>
      </c>
      <c r="W30">
        <v>2.090624</v>
      </c>
      <c r="X30" s="25">
        <f t="shared" si="27"/>
        <v>1.5808249999999999</v>
      </c>
      <c r="Y30" s="25">
        <f t="shared" si="28"/>
        <v>0.45945006736641225</v>
      </c>
      <c r="Z30" s="28">
        <f t="shared" si="29"/>
        <v>29.063942395041341</v>
      </c>
      <c r="AA30">
        <v>1.361629</v>
      </c>
      <c r="AB30">
        <v>1.228019</v>
      </c>
      <c r="AC30">
        <v>1.9847170000000001</v>
      </c>
      <c r="AD30" s="25">
        <f t="shared" si="30"/>
        <v>1.5247883333333334</v>
      </c>
      <c r="AE30" s="25">
        <f t="shared" si="31"/>
        <v>0.40387336114348166</v>
      </c>
      <c r="AF30" s="28">
        <f t="shared" si="32"/>
        <v>26.487175453433316</v>
      </c>
      <c r="AG30">
        <v>1.4991380000000001</v>
      </c>
      <c r="AH30">
        <v>1.7994220000000001</v>
      </c>
      <c r="AI30">
        <v>2.1547689999999999</v>
      </c>
      <c r="AJ30" s="25">
        <f t="shared" si="33"/>
        <v>1.8177763333333334</v>
      </c>
      <c r="AK30" s="25">
        <f t="shared" si="34"/>
        <v>0.32820064473479177</v>
      </c>
      <c r="AL30" s="28">
        <f t="shared" si="35"/>
        <v>18.055062040166202</v>
      </c>
    </row>
    <row r="31" spans="1:38">
      <c r="A31" t="s">
        <v>11</v>
      </c>
      <c r="B31" s="26" t="s">
        <v>12</v>
      </c>
      <c r="C31">
        <v>0.40231600000000001</v>
      </c>
      <c r="D31">
        <v>1.3810830000000001</v>
      </c>
      <c r="E31">
        <v>1.7997540000000001</v>
      </c>
      <c r="F31" s="25">
        <f t="shared" si="18"/>
        <v>1.1943843333333335</v>
      </c>
      <c r="G31" s="25">
        <f t="shared" si="19"/>
        <v>0.71718235830389288</v>
      </c>
      <c r="H31" s="28">
        <f t="shared" si="20"/>
        <v>60.046196043308179</v>
      </c>
      <c r="I31">
        <v>1.24712</v>
      </c>
      <c r="J31">
        <v>1.2328520000000001</v>
      </c>
      <c r="K31">
        <v>2.3275299999999999</v>
      </c>
      <c r="L31" s="25">
        <f t="shared" si="21"/>
        <v>1.6025006666666666</v>
      </c>
      <c r="M31" s="25">
        <f t="shared" si="22"/>
        <v>0.62793434736549791</v>
      </c>
      <c r="N31" s="28">
        <f t="shared" si="23"/>
        <v>39.184654360965297</v>
      </c>
      <c r="O31">
        <v>1.2988189999999999</v>
      </c>
      <c r="P31">
        <v>1.730513</v>
      </c>
      <c r="Q31">
        <v>2.2620019999999998</v>
      </c>
      <c r="R31" s="25">
        <f t="shared" si="24"/>
        <v>1.7637780000000001</v>
      </c>
      <c r="S31" s="25">
        <f t="shared" si="25"/>
        <v>0.4824523738577719</v>
      </c>
      <c r="T31" s="28">
        <f t="shared" si="26"/>
        <v>27.353350243498436</v>
      </c>
      <c r="U31">
        <v>1.426223</v>
      </c>
      <c r="V31">
        <v>1.7300340000000001</v>
      </c>
      <c r="W31">
        <v>2.2216010000000002</v>
      </c>
      <c r="X31" s="25">
        <f t="shared" si="27"/>
        <v>1.7926193333333333</v>
      </c>
      <c r="Y31" s="25">
        <f t="shared" si="28"/>
        <v>0.40136546149654462</v>
      </c>
      <c r="Z31" s="28">
        <f t="shared" si="29"/>
        <v>22.389888027717241</v>
      </c>
      <c r="AA31">
        <v>1.7230920000000001</v>
      </c>
      <c r="AB31">
        <v>1.965641</v>
      </c>
      <c r="AC31">
        <v>2.2123810000000002</v>
      </c>
      <c r="AD31" s="25">
        <f t="shared" si="30"/>
        <v>1.9670379999999998</v>
      </c>
      <c r="AE31" s="25">
        <f t="shared" si="31"/>
        <v>0.24464749147906809</v>
      </c>
      <c r="AF31" s="28">
        <f t="shared" si="32"/>
        <v>12.437354615369307</v>
      </c>
      <c r="AG31">
        <v>2.5346739999999999</v>
      </c>
      <c r="AH31">
        <v>2.0423070000000001</v>
      </c>
      <c r="AI31">
        <v>2.2348840000000001</v>
      </c>
      <c r="AJ31" s="25">
        <f t="shared" si="33"/>
        <v>2.2706216666666665</v>
      </c>
      <c r="AK31" s="25">
        <f t="shared" si="34"/>
        <v>0.24812134387499452</v>
      </c>
      <c r="AL31" s="28">
        <f t="shared" si="35"/>
        <v>10.9274630607768</v>
      </c>
    </row>
    <row r="32" spans="1:38">
      <c r="A32" t="s">
        <v>13</v>
      </c>
      <c r="B32" s="26" t="s">
        <v>14</v>
      </c>
      <c r="C32">
        <v>0.66775899999999999</v>
      </c>
      <c r="D32">
        <v>0.990892</v>
      </c>
      <c r="E32">
        <v>1.5113099999999999</v>
      </c>
      <c r="F32" s="25">
        <f t="shared" si="18"/>
        <v>1.0566536666666666</v>
      </c>
      <c r="G32" s="25">
        <f t="shared" si="19"/>
        <v>0.42560312499126884</v>
      </c>
      <c r="H32" s="28">
        <f t="shared" si="20"/>
        <v>40.278393802756774</v>
      </c>
      <c r="I32">
        <v>0.94121699999999997</v>
      </c>
      <c r="J32">
        <v>0.95528299999999999</v>
      </c>
      <c r="K32">
        <v>1.4874080000000001</v>
      </c>
      <c r="L32" s="25">
        <f t="shared" si="21"/>
        <v>1.1279693333333334</v>
      </c>
      <c r="M32" s="25">
        <f t="shared" si="22"/>
        <v>0.31136245664873158</v>
      </c>
      <c r="N32" s="28">
        <f t="shared" si="23"/>
        <v>27.603805125499708</v>
      </c>
      <c r="O32">
        <v>1.0816250000000001</v>
      </c>
      <c r="P32">
        <v>1.4075629999999999</v>
      </c>
      <c r="Q32">
        <v>1.6627829999999999</v>
      </c>
      <c r="R32" s="25">
        <f t="shared" si="24"/>
        <v>1.3839903333333332</v>
      </c>
      <c r="S32" s="25">
        <f t="shared" si="25"/>
        <v>0.29129522516054634</v>
      </c>
      <c r="T32" s="28">
        <f t="shared" si="26"/>
        <v>21.047489866418605</v>
      </c>
      <c r="U32">
        <v>1.4521599999999999</v>
      </c>
      <c r="V32">
        <v>1.600808</v>
      </c>
      <c r="W32">
        <v>2.2541760000000002</v>
      </c>
      <c r="X32" s="25">
        <f t="shared" si="27"/>
        <v>1.769048</v>
      </c>
      <c r="Y32" s="25">
        <f t="shared" si="28"/>
        <v>0.42665669954191493</v>
      </c>
      <c r="Z32" s="28">
        <f t="shared" si="29"/>
        <v>24.117870150607274</v>
      </c>
      <c r="AA32">
        <v>1.526259</v>
      </c>
      <c r="AB32">
        <v>1.729074</v>
      </c>
      <c r="AC32">
        <v>2.4462980000000001</v>
      </c>
      <c r="AD32" s="25">
        <f t="shared" si="30"/>
        <v>1.9005436666666669</v>
      </c>
      <c r="AE32" s="25">
        <f t="shared" si="31"/>
        <v>0.48339355117784871</v>
      </c>
      <c r="AF32" s="28">
        <f t="shared" si="32"/>
        <v>25.434488018139827</v>
      </c>
      <c r="AG32">
        <v>1.5941639999999999</v>
      </c>
      <c r="AH32">
        <v>2.3265630000000002</v>
      </c>
      <c r="AI32">
        <v>2.251989</v>
      </c>
      <c r="AJ32" s="25">
        <f t="shared" si="33"/>
        <v>2.057572</v>
      </c>
      <c r="AK32" s="25">
        <f t="shared" si="34"/>
        <v>0.4030515490815037</v>
      </c>
      <c r="AL32" s="28">
        <f t="shared" si="35"/>
        <v>19.588697216014978</v>
      </c>
    </row>
    <row r="33" spans="1:38">
      <c r="A33" t="s">
        <v>23</v>
      </c>
      <c r="B33" s="26" t="s">
        <v>24</v>
      </c>
      <c r="C33">
        <v>0.89052799999999999</v>
      </c>
      <c r="D33">
        <v>1.263244</v>
      </c>
      <c r="E33">
        <v>0.88892499999999997</v>
      </c>
      <c r="F33" s="25">
        <f t="shared" si="18"/>
        <v>1.0142323333333334</v>
      </c>
      <c r="G33" s="25">
        <f t="shared" si="19"/>
        <v>0.21565191861964345</v>
      </c>
      <c r="H33" s="28">
        <f t="shared" si="20"/>
        <v>21.262575795714469</v>
      </c>
      <c r="I33">
        <v>1.3221940000000001</v>
      </c>
      <c r="J33">
        <v>1.1481680000000001</v>
      </c>
      <c r="K33">
        <v>1.057849</v>
      </c>
      <c r="L33" s="25">
        <f t="shared" si="21"/>
        <v>1.1760703333333333</v>
      </c>
      <c r="M33" s="25">
        <f t="shared" si="22"/>
        <v>0.13436322008024867</v>
      </c>
      <c r="N33" s="28">
        <f t="shared" si="23"/>
        <v>11.424760600790203</v>
      </c>
      <c r="O33">
        <v>1.3300989999999999</v>
      </c>
      <c r="P33">
        <v>1.5089379999999999</v>
      </c>
      <c r="Q33">
        <v>1.0851789999999999</v>
      </c>
      <c r="R33" s="25">
        <f t="shared" si="24"/>
        <v>1.3080719999999999</v>
      </c>
      <c r="S33" s="25">
        <f t="shared" si="25"/>
        <v>0.21273648974024126</v>
      </c>
      <c r="T33" s="28">
        <f t="shared" si="26"/>
        <v>16.263362394443217</v>
      </c>
      <c r="U33">
        <v>1.3856219999999999</v>
      </c>
      <c r="V33">
        <v>1.845656</v>
      </c>
      <c r="W33">
        <v>1.287822</v>
      </c>
      <c r="X33" s="25">
        <f t="shared" si="27"/>
        <v>1.5063666666666666</v>
      </c>
      <c r="Y33" s="25">
        <f t="shared" si="28"/>
        <v>0.29787438423827867</v>
      </c>
      <c r="Z33" s="28">
        <f t="shared" si="29"/>
        <v>19.77436110541559</v>
      </c>
      <c r="AA33">
        <v>1.762146</v>
      </c>
      <c r="AB33">
        <v>2.0510079999999999</v>
      </c>
      <c r="AC33">
        <v>1.3258639999999999</v>
      </c>
      <c r="AD33" s="25">
        <f t="shared" si="30"/>
        <v>1.713006</v>
      </c>
      <c r="AE33" s="25">
        <f t="shared" si="31"/>
        <v>0.3650609673520292</v>
      </c>
      <c r="AF33" s="28">
        <f t="shared" si="32"/>
        <v>21.311131855465142</v>
      </c>
      <c r="AG33">
        <v>1.8418220000000001</v>
      </c>
      <c r="AH33">
        <v>2.5324490000000002</v>
      </c>
      <c r="AI33">
        <v>1.3209109999999999</v>
      </c>
      <c r="AJ33" s="25">
        <f t="shared" si="33"/>
        <v>1.8983939999999999</v>
      </c>
      <c r="AK33" s="25">
        <f t="shared" si="34"/>
        <v>0.60774696605495404</v>
      </c>
      <c r="AL33" s="28">
        <f t="shared" si="35"/>
        <v>32.013742460993562</v>
      </c>
    </row>
    <row r="34" spans="1:38">
      <c r="A34" t="s">
        <v>3</v>
      </c>
      <c r="B34" s="26" t="s">
        <v>4</v>
      </c>
      <c r="C34">
        <v>0.75439900000000004</v>
      </c>
      <c r="D34">
        <v>0.81326600000000004</v>
      </c>
      <c r="E34">
        <v>1.6299189999999999</v>
      </c>
      <c r="F34" s="25">
        <f t="shared" si="18"/>
        <v>1.0658613333333333</v>
      </c>
      <c r="G34" s="25">
        <f t="shared" si="19"/>
        <v>0.48937421204670489</v>
      </c>
      <c r="H34" s="28">
        <f t="shared" si="20"/>
        <v>45.913497069666178</v>
      </c>
      <c r="I34">
        <v>0.88798100000000002</v>
      </c>
      <c r="J34">
        <v>0.87721400000000005</v>
      </c>
      <c r="K34">
        <v>1.439732</v>
      </c>
      <c r="L34" s="25">
        <f t="shared" si="21"/>
        <v>1.068309</v>
      </c>
      <c r="M34" s="25">
        <f t="shared" si="22"/>
        <v>0.32170680093681547</v>
      </c>
      <c r="N34" s="28">
        <f t="shared" si="23"/>
        <v>30.113646981988872</v>
      </c>
      <c r="O34">
        <v>1.395904</v>
      </c>
      <c r="P34">
        <v>1.3910750000000001</v>
      </c>
      <c r="Q34">
        <v>1.802001</v>
      </c>
      <c r="R34" s="25">
        <f t="shared" si="24"/>
        <v>1.52966</v>
      </c>
      <c r="S34" s="25">
        <f t="shared" si="25"/>
        <v>0.23586658309518888</v>
      </c>
      <c r="T34" s="28">
        <f t="shared" si="26"/>
        <v>15.419543107304165</v>
      </c>
      <c r="U34">
        <v>2.0141900000000001</v>
      </c>
      <c r="V34">
        <v>1.7602739999999999</v>
      </c>
      <c r="W34">
        <v>2.8591769999999999</v>
      </c>
      <c r="X34" s="25">
        <f t="shared" si="27"/>
        <v>2.2112136666666666</v>
      </c>
      <c r="Y34" s="25">
        <f t="shared" si="28"/>
        <v>0.57533528900314479</v>
      </c>
      <c r="Z34" s="28">
        <f t="shared" si="29"/>
        <v>26.018982139814838</v>
      </c>
      <c r="AA34">
        <v>1.7386889999999999</v>
      </c>
      <c r="AB34">
        <v>2.0562279999999999</v>
      </c>
      <c r="AC34">
        <v>2.5911629999999999</v>
      </c>
      <c r="AD34" s="25">
        <f t="shared" si="30"/>
        <v>2.1286933333333331</v>
      </c>
      <c r="AE34" s="25">
        <f t="shared" si="31"/>
        <v>0.43083221626328355</v>
      </c>
      <c r="AF34" s="28">
        <f t="shared" si="32"/>
        <v>20.239280572586797</v>
      </c>
      <c r="AG34">
        <v>1.0561389999999999</v>
      </c>
      <c r="AH34">
        <v>1.0771360000000001</v>
      </c>
      <c r="AI34">
        <v>1.75224</v>
      </c>
      <c r="AJ34" s="25">
        <f t="shared" si="33"/>
        <v>1.2951716666666668</v>
      </c>
      <c r="AK34" s="25">
        <f t="shared" si="34"/>
        <v>0.39597198701970482</v>
      </c>
      <c r="AL34" s="28">
        <f t="shared" si="35"/>
        <v>30.572934631808508</v>
      </c>
    </row>
    <row r="35" spans="1:38">
      <c r="A35" t="s">
        <v>15</v>
      </c>
      <c r="B35" s="26" t="s">
        <v>16</v>
      </c>
      <c r="C35">
        <v>1.035074</v>
      </c>
      <c r="D35">
        <v>1.1353470000000001</v>
      </c>
      <c r="E35">
        <v>0.85094199999999998</v>
      </c>
      <c r="F35" s="25">
        <f t="shared" si="18"/>
        <v>1.0071209999999999</v>
      </c>
      <c r="G35" s="25">
        <f t="shared" si="19"/>
        <v>0.1442483229122612</v>
      </c>
      <c r="H35" s="28">
        <f t="shared" si="20"/>
        <v>14.322839352199109</v>
      </c>
      <c r="I35">
        <v>1.1351899999999999</v>
      </c>
      <c r="J35">
        <v>1.3280719999999999</v>
      </c>
      <c r="K35">
        <v>1.288001</v>
      </c>
      <c r="L35" s="25">
        <f t="shared" si="21"/>
        <v>1.250421</v>
      </c>
      <c r="M35" s="25">
        <f t="shared" si="22"/>
        <v>0.10178437395297964</v>
      </c>
      <c r="N35" s="28">
        <f t="shared" si="23"/>
        <v>8.1400083614222432</v>
      </c>
      <c r="O35">
        <v>1.7130099999999999</v>
      </c>
      <c r="P35">
        <v>1.8006690000000001</v>
      </c>
      <c r="Q35">
        <v>1.49997</v>
      </c>
      <c r="R35" s="25">
        <f t="shared" si="24"/>
        <v>1.6712163333333334</v>
      </c>
      <c r="S35" s="25">
        <f t="shared" si="25"/>
        <v>0.15464477062071427</v>
      </c>
      <c r="T35" s="28">
        <f t="shared" si="26"/>
        <v>9.2534262343084404</v>
      </c>
      <c r="U35">
        <v>2.257199</v>
      </c>
      <c r="V35">
        <v>2.749431</v>
      </c>
      <c r="W35">
        <v>1.9051880000000001</v>
      </c>
      <c r="X35" s="25">
        <f t="shared" si="27"/>
        <v>2.3039393333333331</v>
      </c>
      <c r="Y35" s="25">
        <f t="shared" si="28"/>
        <v>0.42405784373400562</v>
      </c>
      <c r="Z35" s="28">
        <f t="shared" si="29"/>
        <v>18.405772999260353</v>
      </c>
      <c r="AA35">
        <v>2.17096</v>
      </c>
      <c r="AB35">
        <v>3.0321340000000001</v>
      </c>
      <c r="AC35">
        <v>1.947919</v>
      </c>
      <c r="AD35" s="25">
        <f t="shared" si="30"/>
        <v>2.3836710000000001</v>
      </c>
      <c r="AE35" s="25">
        <f t="shared" si="31"/>
        <v>0.57255132407234954</v>
      </c>
      <c r="AF35" s="28">
        <f t="shared" si="32"/>
        <v>24.019729403611048</v>
      </c>
      <c r="AG35">
        <v>3.4108550000000002</v>
      </c>
      <c r="AH35">
        <v>4.3365070000000001</v>
      </c>
      <c r="AI35">
        <v>2.293472</v>
      </c>
      <c r="AJ35" s="25">
        <f t="shared" si="33"/>
        <v>3.3469446666666669</v>
      </c>
      <c r="AK35" s="25">
        <f t="shared" si="34"/>
        <v>1.0230158360633208</v>
      </c>
      <c r="AL35" s="28">
        <f t="shared" si="35"/>
        <v>30.565663252574062</v>
      </c>
    </row>
    <row r="36" spans="1:38">
      <c r="A36" t="s">
        <v>17</v>
      </c>
      <c r="B36" s="26" t="s">
        <v>18</v>
      </c>
      <c r="C36">
        <v>0.675987</v>
      </c>
      <c r="D36">
        <v>1.398099</v>
      </c>
      <c r="E36">
        <v>1.058093</v>
      </c>
      <c r="F36" s="25">
        <f t="shared" si="18"/>
        <v>1.0440596666666666</v>
      </c>
      <c r="G36" s="25">
        <f t="shared" si="19"/>
        <v>0.36126048215841927</v>
      </c>
      <c r="H36" s="28">
        <f t="shared" si="20"/>
        <v>34.601516914431066</v>
      </c>
      <c r="I36">
        <v>0.82832399999999995</v>
      </c>
      <c r="J36">
        <v>0.92444999999999999</v>
      </c>
      <c r="K36">
        <v>1.172401</v>
      </c>
      <c r="L36" s="25">
        <f t="shared" si="21"/>
        <v>0.97505833333333347</v>
      </c>
      <c r="M36" s="25">
        <f t="shared" si="22"/>
        <v>0.17753351242605703</v>
      </c>
      <c r="N36" s="28">
        <f t="shared" si="23"/>
        <v>18.207476040858104</v>
      </c>
      <c r="O36">
        <v>0.88507199999999997</v>
      </c>
      <c r="P36">
        <v>0.74787400000000004</v>
      </c>
      <c r="Q36">
        <v>0.97621199999999997</v>
      </c>
      <c r="R36" s="25">
        <f t="shared" si="24"/>
        <v>0.86971933333333329</v>
      </c>
      <c r="S36" s="25">
        <f t="shared" si="25"/>
        <v>0.11494058831123712</v>
      </c>
      <c r="T36" s="28">
        <f t="shared" si="26"/>
        <v>13.215825371009013</v>
      </c>
      <c r="U36">
        <v>0.92265699999999995</v>
      </c>
      <c r="V36">
        <v>0.79800300000000002</v>
      </c>
      <c r="W36">
        <v>0.85872400000000004</v>
      </c>
      <c r="X36" s="25">
        <f t="shared" si="27"/>
        <v>0.85979466666666671</v>
      </c>
      <c r="Y36" s="25">
        <f t="shared" si="28"/>
        <v>6.2333896672142432E-2</v>
      </c>
      <c r="Z36" s="28">
        <f t="shared" si="29"/>
        <v>7.2498584939825665</v>
      </c>
      <c r="AA36">
        <v>0.68904299999999996</v>
      </c>
      <c r="AB36">
        <v>0.77952500000000002</v>
      </c>
      <c r="AC36">
        <v>0.81862000000000001</v>
      </c>
      <c r="AD36" s="25">
        <f t="shared" si="30"/>
        <v>0.76239599999999996</v>
      </c>
      <c r="AE36" s="25">
        <f t="shared" si="31"/>
        <v>6.6465041284873988E-2</v>
      </c>
      <c r="AF36" s="28">
        <f t="shared" si="32"/>
        <v>8.7179157924325406</v>
      </c>
      <c r="AG36">
        <v>1.087086</v>
      </c>
      <c r="AH36">
        <v>0.95984100000000006</v>
      </c>
      <c r="AI36">
        <v>0.94925400000000004</v>
      </c>
      <c r="AJ36" s="25">
        <f t="shared" si="33"/>
        <v>0.99872700000000003</v>
      </c>
      <c r="AK36" s="25">
        <f t="shared" si="34"/>
        <v>7.6704014256100017E-2</v>
      </c>
      <c r="AL36" s="28">
        <f t="shared" si="35"/>
        <v>7.6801782925764517</v>
      </c>
    </row>
    <row r="37" spans="1:38">
      <c r="A37" t="s">
        <v>19</v>
      </c>
      <c r="B37" s="26" t="s">
        <v>20</v>
      </c>
      <c r="C37">
        <v>1.39642</v>
      </c>
      <c r="D37">
        <v>1.1868460000000001</v>
      </c>
      <c r="E37">
        <v>0.60337799999999997</v>
      </c>
      <c r="F37" s="25">
        <f t="shared" si="18"/>
        <v>1.0622146666666668</v>
      </c>
      <c r="G37" s="25">
        <f t="shared" si="19"/>
        <v>0.4109484522143052</v>
      </c>
      <c r="H37" s="28">
        <f t="shared" si="20"/>
        <v>38.68789098006917</v>
      </c>
      <c r="I37">
        <v>1.411211</v>
      </c>
      <c r="J37">
        <v>1.4106240000000001</v>
      </c>
      <c r="K37">
        <v>0.65981500000000004</v>
      </c>
      <c r="L37" s="25">
        <f t="shared" si="21"/>
        <v>1.16055</v>
      </c>
      <c r="M37" s="25">
        <f t="shared" si="22"/>
        <v>0.43364932988648774</v>
      </c>
      <c r="N37" s="28">
        <f t="shared" si="23"/>
        <v>37.36584635616628</v>
      </c>
      <c r="O37">
        <v>2.0441959999999999</v>
      </c>
      <c r="P37">
        <v>2.3126280000000001</v>
      </c>
      <c r="Q37">
        <v>0.929118</v>
      </c>
      <c r="R37" s="25">
        <f t="shared" si="24"/>
        <v>1.7619806666666664</v>
      </c>
      <c r="S37" s="25">
        <f t="shared" si="25"/>
        <v>0.73366143472403833</v>
      </c>
      <c r="T37" s="28">
        <f t="shared" si="26"/>
        <v>41.638449763015096</v>
      </c>
      <c r="U37">
        <v>3.1877390000000001</v>
      </c>
      <c r="V37">
        <v>3.665813</v>
      </c>
      <c r="W37">
        <v>1.3148820000000001</v>
      </c>
      <c r="X37" s="25">
        <f t="shared" si="27"/>
        <v>2.7228113333333339</v>
      </c>
      <c r="Y37" s="25">
        <f t="shared" si="28"/>
        <v>1.242512552497691</v>
      </c>
      <c r="Z37" s="28">
        <f t="shared" si="29"/>
        <v>45.633442805476207</v>
      </c>
      <c r="AA37">
        <v>4.1162580000000002</v>
      </c>
      <c r="AB37">
        <v>3.954056</v>
      </c>
      <c r="AC37">
        <v>1.8854820000000001</v>
      </c>
      <c r="AD37" s="25">
        <f t="shared" si="30"/>
        <v>3.3185986666666665</v>
      </c>
      <c r="AE37" s="25">
        <f t="shared" si="31"/>
        <v>1.2437623999017418</v>
      </c>
      <c r="AF37" s="28">
        <f t="shared" si="32"/>
        <v>37.478542144748907</v>
      </c>
      <c r="AG37">
        <v>4.2109139999999998</v>
      </c>
      <c r="AH37">
        <v>4.9882479999999996</v>
      </c>
      <c r="AI37">
        <v>2.0799280000000002</v>
      </c>
      <c r="AJ37" s="25">
        <f t="shared" si="33"/>
        <v>3.7596966666666667</v>
      </c>
      <c r="AK37" s="25">
        <f t="shared" si="34"/>
        <v>1.5057486898633954</v>
      </c>
      <c r="AL37" s="28">
        <f t="shared" si="35"/>
        <v>40.049738672093106</v>
      </c>
    </row>
    <row r="38" spans="1:38" ht="16" thickBot="1">
      <c r="A38" t="s">
        <v>21</v>
      </c>
      <c r="B38" s="26" t="s">
        <v>22</v>
      </c>
      <c r="C38">
        <v>0.96821500000000005</v>
      </c>
      <c r="D38">
        <v>0.925176</v>
      </c>
      <c r="E38">
        <v>1.116358</v>
      </c>
      <c r="F38" s="41">
        <f t="shared" si="18"/>
        <v>1.0032496666666668</v>
      </c>
      <c r="G38" s="41">
        <f>_xlfn.STDEV.S(C38:E38)</f>
        <v>0.10029062858678933</v>
      </c>
      <c r="H38" s="42">
        <f t="shared" si="20"/>
        <v>9.9965773145989232</v>
      </c>
      <c r="I38">
        <v>0.859518</v>
      </c>
      <c r="J38">
        <v>0.74277599999999999</v>
      </c>
      <c r="K38">
        <v>1.106344</v>
      </c>
      <c r="L38" s="41">
        <f t="shared" si="21"/>
        <v>0.90287933333333337</v>
      </c>
      <c r="M38" s="41">
        <f>_xlfn.STDEV.S(I38:K38)</f>
        <v>0.18562213385621099</v>
      </c>
      <c r="N38" s="42">
        <f t="shared" si="23"/>
        <v>20.558908261961655</v>
      </c>
      <c r="O38">
        <v>0.81744899999999998</v>
      </c>
      <c r="P38">
        <v>0.84862599999999999</v>
      </c>
      <c r="Q38">
        <v>1.105424</v>
      </c>
      <c r="R38" s="41">
        <f t="shared" si="24"/>
        <v>0.92383300000000002</v>
      </c>
      <c r="S38" s="41">
        <f>_xlfn.STDEV.S(O38:Q38)</f>
        <v>0.15803312878317599</v>
      </c>
      <c r="T38" s="42">
        <f t="shared" si="26"/>
        <v>17.106244178674714</v>
      </c>
      <c r="U38">
        <v>0.86946500000000004</v>
      </c>
      <c r="V38">
        <v>1.0835760000000001</v>
      </c>
      <c r="W38">
        <v>1.1365019999999999</v>
      </c>
      <c r="X38" s="41">
        <f t="shared" si="27"/>
        <v>1.0298476666666667</v>
      </c>
      <c r="Y38" s="41">
        <f>_xlfn.STDEV.S(U38:W38)</f>
        <v>0.14139391851962213</v>
      </c>
      <c r="Z38" s="42">
        <f t="shared" si="29"/>
        <v>13.729595463111094</v>
      </c>
      <c r="AA38">
        <v>0.97738599999999998</v>
      </c>
      <c r="AB38">
        <v>1.253533</v>
      </c>
      <c r="AC38">
        <v>1.2146999999999999</v>
      </c>
      <c r="AD38" s="41">
        <f t="shared" si="30"/>
        <v>1.1485396666666665</v>
      </c>
      <c r="AE38" s="41">
        <f>_xlfn.STDEV.S(AA38:AC38)</f>
        <v>0.14948974440520479</v>
      </c>
      <c r="AF38" s="42">
        <f t="shared" si="32"/>
        <v>13.015636180773743</v>
      </c>
      <c r="AG38">
        <v>1.010311</v>
      </c>
      <c r="AH38">
        <v>1.4361440000000001</v>
      </c>
      <c r="AI38">
        <v>1.295223</v>
      </c>
      <c r="AJ38" s="41">
        <f t="shared" si="33"/>
        <v>1.2472260000000002</v>
      </c>
      <c r="AK38" s="41">
        <f>_xlfn.STDEV.S(AG38:AI38)</f>
        <v>0.21693598129171587</v>
      </c>
      <c r="AL38" s="42">
        <f t="shared" si="35"/>
        <v>17.393478109958888</v>
      </c>
    </row>
    <row r="39" spans="1:38">
      <c r="G39" t="s">
        <v>61</v>
      </c>
      <c r="H39" s="125">
        <f>SMALL(H26:H38,1)</f>
        <v>7.7624577926965257</v>
      </c>
      <c r="M39" t="s">
        <v>61</v>
      </c>
      <c r="N39" s="125">
        <f>SMALL(N26:N38,1)</f>
        <v>8.1400083614222432</v>
      </c>
      <c r="S39" t="s">
        <v>61</v>
      </c>
      <c r="T39" s="125">
        <f>SMALL(T26:T38,1)</f>
        <v>9.2534262343084404</v>
      </c>
      <c r="Y39" t="s">
        <v>61</v>
      </c>
      <c r="Z39" s="125">
        <f>SMALL(Z26:Z38,1)</f>
        <v>7.2498584939825665</v>
      </c>
      <c r="AE39" t="s">
        <v>61</v>
      </c>
      <c r="AF39" s="125">
        <f>SMALL(AF26:AF38,1)</f>
        <v>8.7179157924325406</v>
      </c>
      <c r="AK39" t="s">
        <v>61</v>
      </c>
      <c r="AL39" s="125">
        <f>SMALL(AL26:AL38,1)</f>
        <v>7.6801782925764517</v>
      </c>
    </row>
    <row r="40" spans="1:38">
      <c r="G40" t="s">
        <v>62</v>
      </c>
      <c r="H40" s="125">
        <f>LARGE(H26:H39,1)</f>
        <v>60.046196043308179</v>
      </c>
      <c r="M40" t="s">
        <v>62</v>
      </c>
      <c r="N40" s="125">
        <f>LARGE(N26:N39,1)</f>
        <v>40.205487572091087</v>
      </c>
      <c r="S40" t="s">
        <v>62</v>
      </c>
      <c r="T40" s="125">
        <f>LARGE(T26:T39,1)</f>
        <v>41.638449763015096</v>
      </c>
      <c r="Y40" t="s">
        <v>62</v>
      </c>
      <c r="Z40" s="125">
        <f>LARGE(Z26:Z39,1)</f>
        <v>45.633442805476207</v>
      </c>
      <c r="AE40" t="s">
        <v>62</v>
      </c>
      <c r="AF40" s="125">
        <f>LARGE(AF26:AF39,1)</f>
        <v>37.785185079730446</v>
      </c>
      <c r="AK40" t="s">
        <v>62</v>
      </c>
      <c r="AL40" s="125">
        <f>LARGE(AL26:AL39,1)</f>
        <v>40.049738672093106</v>
      </c>
    </row>
    <row r="41" spans="1:38">
      <c r="B41" s="84" t="s">
        <v>161</v>
      </c>
      <c r="H41">
        <f t="shared" ref="H41:H53" si="36">H8-H26</f>
        <v>16.632163304412995</v>
      </c>
      <c r="N41">
        <f t="shared" ref="N41:N53" si="37">N8-N26</f>
        <v>-5.0679442285117631</v>
      </c>
      <c r="T41">
        <f t="shared" ref="T41:T53" si="38">T8-T26</f>
        <v>2.9191900696445554</v>
      </c>
      <c r="Z41">
        <f t="shared" ref="Z41:Z53" si="39">Z8-Z26</f>
        <v>4.1838581829077448</v>
      </c>
      <c r="AF41">
        <f t="shared" ref="AF41:AF53" si="40">AF8-AF26</f>
        <v>-0.41415844658447476</v>
      </c>
      <c r="AL41">
        <f t="shared" ref="AL41:AL53" si="41">AL8-AL26</f>
        <v>5.5786763367116663</v>
      </c>
    </row>
    <row r="42" spans="1:38">
      <c r="H42">
        <f t="shared" si="36"/>
        <v>5.6367226122812824</v>
      </c>
      <c r="N42">
        <f t="shared" si="37"/>
        <v>1.5289760730032711</v>
      </c>
      <c r="T42">
        <f t="shared" si="38"/>
        <v>-1.7987652946788444</v>
      </c>
      <c r="Z42">
        <f t="shared" si="39"/>
        <v>7.5836483413186357</v>
      </c>
      <c r="AF42">
        <f t="shared" si="40"/>
        <v>0.60423309414712634</v>
      </c>
      <c r="AL42">
        <f t="shared" si="41"/>
        <v>11.364296188761626</v>
      </c>
    </row>
    <row r="43" spans="1:38">
      <c r="H43">
        <f t="shared" si="36"/>
        <v>2.9639045118471969</v>
      </c>
      <c r="N43">
        <f t="shared" si="37"/>
        <v>-7.9530829074984872</v>
      </c>
      <c r="T43">
        <f t="shared" si="38"/>
        <v>-1.1478187043205779</v>
      </c>
      <c r="Z43">
        <f t="shared" si="39"/>
        <v>8.8633502356763572</v>
      </c>
      <c r="AF43">
        <f t="shared" si="40"/>
        <v>8.8939864156304722</v>
      </c>
      <c r="AL43">
        <f t="shared" si="41"/>
        <v>17.181904803665027</v>
      </c>
    </row>
    <row r="44" spans="1:38">
      <c r="H44">
        <f t="shared" si="36"/>
        <v>-8.1863748029310983</v>
      </c>
      <c r="N44">
        <f t="shared" si="37"/>
        <v>-16.421912615003237</v>
      </c>
      <c r="T44">
        <f t="shared" si="38"/>
        <v>-5.4058058184532118</v>
      </c>
      <c r="Z44">
        <f t="shared" si="39"/>
        <v>-7.4326328904717114</v>
      </c>
      <c r="AF44">
        <f t="shared" si="40"/>
        <v>2.480344657141778</v>
      </c>
      <c r="AL44">
        <f t="shared" si="41"/>
        <v>-6.588329282090668</v>
      </c>
    </row>
    <row r="45" spans="1:38">
      <c r="H45">
        <f t="shared" si="36"/>
        <v>-20.317128148867255</v>
      </c>
      <c r="N45">
        <f t="shared" si="37"/>
        <v>-12.852590922237294</v>
      </c>
      <c r="T45">
        <f t="shared" si="38"/>
        <v>-16.615192774803329</v>
      </c>
      <c r="Z45">
        <f t="shared" si="39"/>
        <v>-22.096823208979814</v>
      </c>
      <c r="AF45">
        <f t="shared" si="40"/>
        <v>-20.100434939672112</v>
      </c>
      <c r="AL45">
        <f t="shared" si="41"/>
        <v>-5.063444439134523</v>
      </c>
    </row>
    <row r="46" spans="1:38">
      <c r="H46">
        <f t="shared" si="36"/>
        <v>3.865106210420187</v>
      </c>
      <c r="N46">
        <f t="shared" si="37"/>
        <v>-20.67976194288384</v>
      </c>
      <c r="T46">
        <f t="shared" si="38"/>
        <v>-4.9326346292408196</v>
      </c>
      <c r="Z46">
        <f t="shared" si="39"/>
        <v>-11.645118062354818</v>
      </c>
      <c r="AF46">
        <f t="shared" si="40"/>
        <v>0.33904053491085584</v>
      </c>
      <c r="AL46">
        <f t="shared" si="41"/>
        <v>6.503821404352772</v>
      </c>
    </row>
    <row r="47" spans="1:38">
      <c r="H47">
        <f t="shared" si="36"/>
        <v>-12.749513810231822</v>
      </c>
      <c r="N47">
        <f t="shared" si="37"/>
        <v>-5.0789116236023233</v>
      </c>
      <c r="T47">
        <f t="shared" si="38"/>
        <v>-8.5699772780041954</v>
      </c>
      <c r="Z47">
        <f t="shared" si="39"/>
        <v>-17.783711095341999</v>
      </c>
      <c r="AF47">
        <f t="shared" si="40"/>
        <v>-8.5693519915875562</v>
      </c>
      <c r="AL47">
        <f t="shared" si="41"/>
        <v>-15.909300557374499</v>
      </c>
    </row>
    <row r="48" spans="1:38">
      <c r="H48">
        <f t="shared" si="36"/>
        <v>0.63014789026832929</v>
      </c>
      <c r="N48">
        <f t="shared" si="37"/>
        <v>24.302536032488263</v>
      </c>
      <c r="T48">
        <f t="shared" si="38"/>
        <v>15.133885159505791</v>
      </c>
      <c r="Z48">
        <f t="shared" si="39"/>
        <v>8.5616599407587373</v>
      </c>
      <c r="AF48">
        <f t="shared" si="40"/>
        <v>-4.1791610204923337</v>
      </c>
      <c r="AL48">
        <f t="shared" si="41"/>
        <v>-2.0967497734469269</v>
      </c>
    </row>
    <row r="49" spans="1:38">
      <c r="H49">
        <f t="shared" si="36"/>
        <v>-0.88147324924593562</v>
      </c>
      <c r="N49">
        <f t="shared" si="37"/>
        <v>-13.290690989483483</v>
      </c>
      <c r="T49">
        <f t="shared" si="38"/>
        <v>7.9429282713875686</v>
      </c>
      <c r="Z49">
        <f t="shared" si="39"/>
        <v>-8.2819423781119674</v>
      </c>
      <c r="AF49">
        <f t="shared" si="40"/>
        <v>19.754822485146672</v>
      </c>
      <c r="AL49">
        <f t="shared" si="41"/>
        <v>25.86543527505701</v>
      </c>
    </row>
    <row r="50" spans="1:38">
      <c r="H50">
        <f t="shared" si="36"/>
        <v>-8.4545431122925212</v>
      </c>
      <c r="N50">
        <f t="shared" si="37"/>
        <v>-1.8215217722073627</v>
      </c>
      <c r="T50">
        <f t="shared" si="38"/>
        <v>-1.8971629264830634</v>
      </c>
      <c r="Z50">
        <f t="shared" si="39"/>
        <v>-13.060267050123255</v>
      </c>
      <c r="AF50">
        <f t="shared" si="40"/>
        <v>-14.795695117374759</v>
      </c>
      <c r="AL50">
        <f t="shared" si="41"/>
        <v>-21.219450327180201</v>
      </c>
    </row>
    <row r="51" spans="1:38">
      <c r="H51">
        <f t="shared" si="36"/>
        <v>26.888465410083988</v>
      </c>
      <c r="N51">
        <f t="shared" si="37"/>
        <v>2.6948583218941913</v>
      </c>
      <c r="T51">
        <f t="shared" si="38"/>
        <v>-0.36177305875735755</v>
      </c>
      <c r="Z51">
        <f t="shared" si="39"/>
        <v>19.766900231756935</v>
      </c>
      <c r="AF51">
        <f t="shared" si="40"/>
        <v>5.5477837943256922</v>
      </c>
      <c r="AL51">
        <f t="shared" si="41"/>
        <v>21.319057936664244</v>
      </c>
    </row>
    <row r="52" spans="1:38">
      <c r="H52">
        <f t="shared" si="36"/>
        <v>17.286758153869364</v>
      </c>
      <c r="N52">
        <f t="shared" si="37"/>
        <v>15.385947448840817</v>
      </c>
      <c r="T52">
        <f t="shared" si="38"/>
        <v>17.411184980436708</v>
      </c>
      <c r="Z52">
        <f t="shared" si="39"/>
        <v>9.7462376436607414</v>
      </c>
      <c r="AF52">
        <f t="shared" si="40"/>
        <v>17.041394268198161</v>
      </c>
      <c r="AL52">
        <f t="shared" si="41"/>
        <v>12.547593144861359</v>
      </c>
    </row>
    <row r="53" spans="1:38">
      <c r="H53">
        <f t="shared" si="36"/>
        <v>16.318209200303471</v>
      </c>
      <c r="N53">
        <f t="shared" si="37"/>
        <v>1.2069712946968743</v>
      </c>
      <c r="T53">
        <f t="shared" si="38"/>
        <v>13.561517921109111</v>
      </c>
      <c r="Z53">
        <f t="shared" si="39"/>
        <v>9.4241568428750586</v>
      </c>
      <c r="AF53">
        <f t="shared" si="40"/>
        <v>0.59089370510366557</v>
      </c>
      <c r="AL53">
        <f t="shared" si="41"/>
        <v>0.64091404891260595</v>
      </c>
    </row>
    <row r="55" spans="1:38">
      <c r="G55" s="47" t="s">
        <v>48</v>
      </c>
      <c r="H55">
        <v>8</v>
      </c>
      <c r="N55">
        <v>5</v>
      </c>
      <c r="T55">
        <v>5</v>
      </c>
      <c r="Z55">
        <v>7</v>
      </c>
      <c r="AF55">
        <v>8</v>
      </c>
      <c r="AL55">
        <v>8</v>
      </c>
    </row>
    <row r="56" spans="1:38">
      <c r="G56" s="47" t="s">
        <v>49</v>
      </c>
      <c r="H56">
        <f>H55/13*100</f>
        <v>61.53846153846154</v>
      </c>
      <c r="N56">
        <f>N55/13*100</f>
        <v>38.461538461538467</v>
      </c>
      <c r="T56">
        <f>T55/13*100</f>
        <v>38.461538461538467</v>
      </c>
      <c r="Z56">
        <f>Z55/13*100</f>
        <v>53.846153846153847</v>
      </c>
      <c r="AF56">
        <f>AF55/13*100</f>
        <v>61.53846153846154</v>
      </c>
      <c r="AL56">
        <f>AL55/13*100</f>
        <v>61.53846153846154</v>
      </c>
    </row>
    <row r="61" spans="1:38" ht="16" thickBot="1">
      <c r="A61" s="84" t="s">
        <v>152</v>
      </c>
    </row>
    <row r="62" spans="1:38">
      <c r="C62" s="217" t="s">
        <v>42</v>
      </c>
      <c r="D62" s="218"/>
      <c r="E62" s="218"/>
      <c r="F62" s="218"/>
      <c r="G62" s="218"/>
      <c r="H62" s="219"/>
      <c r="I62" s="217" t="s">
        <v>29</v>
      </c>
      <c r="J62" s="218"/>
      <c r="K62" s="218"/>
      <c r="L62" s="218"/>
      <c r="M62" s="218"/>
      <c r="N62" s="219"/>
      <c r="O62" s="217" t="s">
        <v>30</v>
      </c>
      <c r="P62" s="218"/>
      <c r="Q62" s="218"/>
      <c r="R62" s="218"/>
      <c r="S62" s="218"/>
      <c r="T62" s="219"/>
      <c r="U62" s="217" t="s">
        <v>31</v>
      </c>
      <c r="V62" s="218"/>
      <c r="W62" s="218"/>
      <c r="X62" s="218"/>
      <c r="Y62" s="218"/>
      <c r="Z62" s="219"/>
      <c r="AA62" s="217" t="s">
        <v>32</v>
      </c>
      <c r="AB62" s="218"/>
      <c r="AC62" s="218"/>
      <c r="AD62" s="218"/>
      <c r="AE62" s="218"/>
      <c r="AF62" s="219"/>
      <c r="AG62" s="217" t="s">
        <v>33</v>
      </c>
      <c r="AH62" s="218"/>
      <c r="AI62" s="218"/>
      <c r="AJ62" s="218"/>
      <c r="AK62" s="218"/>
      <c r="AL62" s="219"/>
    </row>
    <row r="63" spans="1:38">
      <c r="C63" s="27"/>
      <c r="D63" s="25"/>
      <c r="E63" s="25"/>
      <c r="F63" s="25" t="s">
        <v>43</v>
      </c>
      <c r="G63" s="25" t="s">
        <v>44</v>
      </c>
      <c r="H63" s="28" t="s">
        <v>45</v>
      </c>
      <c r="I63" s="36"/>
      <c r="J63" s="37"/>
      <c r="K63" s="37"/>
      <c r="L63" s="25" t="s">
        <v>43</v>
      </c>
      <c r="M63" s="25" t="s">
        <v>44</v>
      </c>
      <c r="N63" s="28" t="s">
        <v>45</v>
      </c>
      <c r="O63" s="36"/>
      <c r="P63" s="37"/>
      <c r="Q63" s="37"/>
      <c r="R63" s="25" t="s">
        <v>43</v>
      </c>
      <c r="S63" s="25" t="s">
        <v>44</v>
      </c>
      <c r="T63" s="28" t="s">
        <v>45</v>
      </c>
      <c r="U63" s="36"/>
      <c r="V63" s="37"/>
      <c r="W63" s="37"/>
      <c r="X63" s="25" t="s">
        <v>43</v>
      </c>
      <c r="Y63" s="25" t="s">
        <v>44</v>
      </c>
      <c r="Z63" s="28" t="s">
        <v>45</v>
      </c>
      <c r="AA63" s="36"/>
      <c r="AB63" s="37"/>
      <c r="AC63" s="37"/>
      <c r="AD63" s="25" t="s">
        <v>43</v>
      </c>
      <c r="AE63" s="25" t="s">
        <v>44</v>
      </c>
      <c r="AF63" s="28" t="s">
        <v>45</v>
      </c>
      <c r="AG63" s="36"/>
      <c r="AH63" s="37"/>
      <c r="AI63" s="37"/>
      <c r="AJ63" s="25" t="s">
        <v>43</v>
      </c>
      <c r="AK63" s="25" t="s">
        <v>44</v>
      </c>
      <c r="AL63" s="28" t="s">
        <v>45</v>
      </c>
    </row>
    <row r="64" spans="1:38">
      <c r="A64" t="s">
        <v>7</v>
      </c>
      <c r="B64" s="26" t="s">
        <v>8</v>
      </c>
      <c r="C64">
        <v>1.2713840000000001</v>
      </c>
      <c r="D64">
        <v>1.0159290000000001</v>
      </c>
      <c r="E64">
        <v>0.77421200000000001</v>
      </c>
      <c r="F64" s="25">
        <f>AVERAGE(C64:E64)</f>
        <v>1.0205083333333334</v>
      </c>
      <c r="G64" s="25">
        <f>_xlfn.STDEV.S(C64:E64)</f>
        <v>0.24861763235203832</v>
      </c>
      <c r="H64" s="28">
        <f>(G64/F64)*100</f>
        <v>24.362136420774448</v>
      </c>
      <c r="I64">
        <v>1.0338309999999999</v>
      </c>
      <c r="J64">
        <v>1.2832479999999999</v>
      </c>
      <c r="K64">
        <v>0.69351499999999999</v>
      </c>
      <c r="L64" s="25">
        <f>AVERAGE(I64:K64)</f>
        <v>1.0035313333333333</v>
      </c>
      <c r="M64" s="25">
        <f>_xlfn.STDEV.S(I64:K64)</f>
        <v>0.29603176378951918</v>
      </c>
      <c r="N64" s="28">
        <f>(M64/L64)*100</f>
        <v>29.499005557327141</v>
      </c>
      <c r="O64">
        <v>1.338484</v>
      </c>
      <c r="P64">
        <v>1.9423459999999999</v>
      </c>
      <c r="Q64">
        <v>0.93161099999999997</v>
      </c>
      <c r="R64" s="25">
        <f>AVERAGE(O64:Q64)</f>
        <v>1.404147</v>
      </c>
      <c r="S64" s="25">
        <f>_xlfn.STDEV.S(O64:Q64)</f>
        <v>0.50855681318118184</v>
      </c>
      <c r="T64" s="28">
        <f>(S64/R64)*100</f>
        <v>36.21820316399792</v>
      </c>
      <c r="U64">
        <v>1.58975</v>
      </c>
      <c r="V64">
        <v>3.8707150000000001</v>
      </c>
      <c r="W64">
        <v>1.198143</v>
      </c>
      <c r="X64" s="25">
        <f>AVERAGE(U64:W64)</f>
        <v>2.2195360000000002</v>
      </c>
      <c r="Y64" s="25">
        <f>_xlfn.STDEV.S(U64:W64)</f>
        <v>1.4433063008741422</v>
      </c>
      <c r="Z64" s="28">
        <f>(Y64/X64)*100</f>
        <v>65.027388646732561</v>
      </c>
      <c r="AA64">
        <v>1.884263</v>
      </c>
      <c r="AB64">
        <v>2.2099289999999998</v>
      </c>
      <c r="AC64">
        <v>1.5292239999999999</v>
      </c>
      <c r="AD64" s="25">
        <f>AVERAGE(AA64:AC64)</f>
        <v>1.8744719999999999</v>
      </c>
      <c r="AE64" s="25">
        <f>_xlfn.STDEV.S(AA64:AC64)</f>
        <v>0.34045810611145627</v>
      </c>
      <c r="AF64" s="28">
        <f>(AE64/AD64)*100</f>
        <v>18.162880326377575</v>
      </c>
      <c r="AG64">
        <v>3.14269</v>
      </c>
      <c r="AH64">
        <v>4.4333580000000001</v>
      </c>
      <c r="AI64">
        <v>2.2031990000000001</v>
      </c>
      <c r="AJ64" s="25">
        <f>AVERAGE(AG64:AI64)</f>
        <v>3.2597489999999998</v>
      </c>
      <c r="AK64" s="25">
        <f>_xlfn.STDEV.S(AG64:AI64)</f>
        <v>1.119678256657241</v>
      </c>
      <c r="AL64" s="28">
        <f>(AK64/AJ64)*100</f>
        <v>34.34860342490299</v>
      </c>
    </row>
    <row r="65" spans="1:38">
      <c r="A65" t="s">
        <v>1</v>
      </c>
      <c r="B65" s="26" t="s">
        <v>2</v>
      </c>
      <c r="C65">
        <v>1.0700909999999999</v>
      </c>
      <c r="D65">
        <v>1.0203990000000001</v>
      </c>
      <c r="E65">
        <v>0.91581800000000002</v>
      </c>
      <c r="F65" s="25">
        <f t="shared" ref="F65:F76" si="42">AVERAGE(C65:E65)</f>
        <v>1.0021026666666666</v>
      </c>
      <c r="G65" s="25">
        <f t="shared" ref="G65:G75" si="43">_xlfn.STDEV.S(C65:E65)</f>
        <v>7.8747104660002107E-2</v>
      </c>
      <c r="H65" s="28">
        <f t="shared" ref="H65:H76" si="44">(G65/F65)*100</f>
        <v>7.8581873174673493</v>
      </c>
      <c r="I65">
        <v>1.2077599999999999</v>
      </c>
      <c r="J65">
        <v>1.3671139999999999</v>
      </c>
      <c r="K65">
        <v>1.035504</v>
      </c>
      <c r="L65" s="25">
        <f t="shared" ref="L65:L76" si="45">AVERAGE(I65:K65)</f>
        <v>1.2034593333333332</v>
      </c>
      <c r="M65" s="25">
        <f t="shared" ref="M65:M75" si="46">_xlfn.STDEV.S(I65:K65)</f>
        <v>0.16584682639511986</v>
      </c>
      <c r="N65" s="28">
        <f t="shared" ref="N65:N76" si="47">(M65/L65)*100</f>
        <v>13.7808417618698</v>
      </c>
      <c r="O65">
        <v>1.2336499999999999</v>
      </c>
      <c r="P65">
        <v>1.784022</v>
      </c>
      <c r="Q65">
        <v>1.235533</v>
      </c>
      <c r="R65" s="25">
        <f t="shared" ref="R65:R76" si="48">AVERAGE(O65:Q65)</f>
        <v>1.4177350000000002</v>
      </c>
      <c r="S65" s="25">
        <f t="shared" ref="S65:S75" si="49">_xlfn.STDEV.S(O65:Q65)</f>
        <v>0.31721524427271636</v>
      </c>
      <c r="T65" s="28">
        <f t="shared" ref="T65:T76" si="50">(S65/R65)*100</f>
        <v>22.374791076803234</v>
      </c>
      <c r="U65">
        <v>1.5274589999999999</v>
      </c>
      <c r="V65">
        <v>1.392747</v>
      </c>
      <c r="W65">
        <v>1.2614939999999999</v>
      </c>
      <c r="X65" s="25">
        <f t="shared" ref="X65:X76" si="51">AVERAGE(U65:W65)</f>
        <v>1.3938999999999997</v>
      </c>
      <c r="Y65" s="25">
        <f t="shared" ref="Y65:Y75" si="52">_xlfn.STDEV.S(U65:W65)</f>
        <v>0.13298624877407439</v>
      </c>
      <c r="Z65" s="28">
        <f t="shared" ref="Z65:Z76" si="53">(Y65/X65)*100</f>
        <v>9.5405874721338986</v>
      </c>
      <c r="AA65">
        <v>1.355038</v>
      </c>
      <c r="AB65">
        <v>1.4797290000000001</v>
      </c>
      <c r="AC65">
        <v>1.1959299999999999</v>
      </c>
      <c r="AD65" s="25">
        <f t="shared" ref="AD65:AD76" si="54">AVERAGE(AA65:AC65)</f>
        <v>1.3435656666666667</v>
      </c>
      <c r="AE65" s="25">
        <f t="shared" ref="AE65:AE75" si="55">_xlfn.STDEV.S(AA65:AC65)</f>
        <v>0.14224689425197778</v>
      </c>
      <c r="AF65" s="28">
        <f t="shared" ref="AF65:AF76" si="56">(AE65/AD65)*100</f>
        <v>10.587267729525026</v>
      </c>
      <c r="AG65">
        <v>1.5118689999999999</v>
      </c>
      <c r="AH65">
        <v>1.2181850000000001</v>
      </c>
      <c r="AI65">
        <v>1.0069090000000001</v>
      </c>
      <c r="AJ65" s="25">
        <f t="shared" ref="AJ65:AJ76" si="57">AVERAGE(AG65:AI65)</f>
        <v>1.2456543333333334</v>
      </c>
      <c r="AK65" s="25">
        <f t="shared" ref="AK65:AK75" si="58">_xlfn.STDEV.S(AG65:AI65)</f>
        <v>0.25359825237042366</v>
      </c>
      <c r="AL65" s="28">
        <f t="shared" ref="AL65:AL76" si="59">(AK65/AJ65)*100</f>
        <v>20.358637672122278</v>
      </c>
    </row>
    <row r="66" spans="1:38">
      <c r="A66" t="s">
        <v>25</v>
      </c>
      <c r="B66" s="26" t="s">
        <v>26</v>
      </c>
      <c r="C66">
        <v>1.2414849999999999</v>
      </c>
      <c r="D66">
        <v>0.79249099999999995</v>
      </c>
      <c r="E66">
        <v>1.0163990000000001</v>
      </c>
      <c r="F66" s="25">
        <f t="shared" si="42"/>
        <v>1.0167916666666665</v>
      </c>
      <c r="G66" s="25">
        <f t="shared" si="43"/>
        <v>0.22449725755414807</v>
      </c>
      <c r="H66" s="28">
        <f t="shared" si="44"/>
        <v>22.078982835305307</v>
      </c>
      <c r="I66">
        <v>1.1240190000000001</v>
      </c>
      <c r="J66">
        <v>1.1238630000000001</v>
      </c>
      <c r="K66">
        <v>1.039339</v>
      </c>
      <c r="L66" s="25">
        <f t="shared" si="45"/>
        <v>1.0957403333333333</v>
      </c>
      <c r="M66" s="25">
        <f t="shared" si="46"/>
        <v>4.8845049752593524E-2</v>
      </c>
      <c r="N66" s="28">
        <f t="shared" si="47"/>
        <v>4.4577212562763675</v>
      </c>
      <c r="O66">
        <v>1.295282</v>
      </c>
      <c r="P66">
        <v>1.704639</v>
      </c>
      <c r="Q66">
        <v>1.1651100000000001</v>
      </c>
      <c r="R66" s="25">
        <f t="shared" si="48"/>
        <v>1.3883436666666666</v>
      </c>
      <c r="S66" s="25">
        <f t="shared" si="49"/>
        <v>0.28154616106836466</v>
      </c>
      <c r="T66" s="28">
        <f t="shared" si="50"/>
        <v>20.279284432819203</v>
      </c>
      <c r="U66">
        <v>1.7501359999999999</v>
      </c>
      <c r="V66">
        <v>3.3618760000000001</v>
      </c>
      <c r="W66">
        <v>1.6318029999999999</v>
      </c>
      <c r="X66" s="25">
        <f t="shared" si="51"/>
        <v>2.2479383333333334</v>
      </c>
      <c r="Y66" s="25">
        <f t="shared" si="52"/>
        <v>0.96651100285321867</v>
      </c>
      <c r="Z66" s="28">
        <f t="shared" si="53"/>
        <v>42.995441134723535</v>
      </c>
      <c r="AA66">
        <v>2.33216</v>
      </c>
      <c r="AB66">
        <v>2.5012799999999999</v>
      </c>
      <c r="AC66">
        <v>2.06833</v>
      </c>
      <c r="AD66" s="25">
        <f t="shared" si="54"/>
        <v>2.3005899999999997</v>
      </c>
      <c r="AE66" s="25">
        <f t="shared" si="55"/>
        <v>0.21819469356517357</v>
      </c>
      <c r="AF66" s="28">
        <f t="shared" si="56"/>
        <v>9.4842928798774935</v>
      </c>
      <c r="AG66">
        <v>3.9935360000000002</v>
      </c>
      <c r="AH66">
        <v>7.8847589999999999</v>
      </c>
      <c r="AI66">
        <v>3.0849920000000002</v>
      </c>
      <c r="AJ66" s="25">
        <f t="shared" si="57"/>
        <v>4.9877623333333334</v>
      </c>
      <c r="AK66" s="25">
        <f t="shared" si="58"/>
        <v>2.5496676871687285</v>
      </c>
      <c r="AL66" s="28">
        <f t="shared" si="59"/>
        <v>51.11846789750264</v>
      </c>
    </row>
    <row r="67" spans="1:38">
      <c r="A67" t="s">
        <v>5</v>
      </c>
      <c r="B67" s="26" t="s">
        <v>6</v>
      </c>
      <c r="C67">
        <v>1.073062</v>
      </c>
      <c r="D67">
        <v>0.83922699999999995</v>
      </c>
      <c r="E67">
        <v>1.110441</v>
      </c>
      <c r="F67" s="25">
        <f t="shared" si="42"/>
        <v>1.0075766666666668</v>
      </c>
      <c r="G67" s="25">
        <f t="shared" si="43"/>
        <v>0.14698811213949656</v>
      </c>
      <c r="H67" s="28">
        <f t="shared" si="44"/>
        <v>14.588280674042659</v>
      </c>
      <c r="I67">
        <v>1.048505</v>
      </c>
      <c r="J67">
        <v>1.0585819999999999</v>
      </c>
      <c r="K67">
        <v>1.0405409999999999</v>
      </c>
      <c r="L67" s="25">
        <f t="shared" si="45"/>
        <v>1.0492093333333334</v>
      </c>
      <c r="M67" s="25">
        <f t="shared" si="46"/>
        <v>9.0410997303056566E-3</v>
      </c>
      <c r="N67" s="28">
        <f t="shared" si="47"/>
        <v>0.86170599546442483</v>
      </c>
      <c r="O67">
        <v>1.1079810000000001</v>
      </c>
      <c r="P67">
        <v>1.387159</v>
      </c>
      <c r="Q67">
        <v>1.238963</v>
      </c>
      <c r="R67" s="25">
        <f t="shared" si="48"/>
        <v>1.2447010000000001</v>
      </c>
      <c r="S67" s="25">
        <f t="shared" si="49"/>
        <v>0.13967742267095279</v>
      </c>
      <c r="T67" s="28">
        <f t="shared" si="50"/>
        <v>11.221765120374515</v>
      </c>
      <c r="U67">
        <v>1.3105150000000001</v>
      </c>
      <c r="V67">
        <v>2.8777339999999998</v>
      </c>
      <c r="W67">
        <v>1.5780400000000001</v>
      </c>
      <c r="X67" s="25">
        <f t="shared" si="51"/>
        <v>1.9220963333333334</v>
      </c>
      <c r="Y67" s="25">
        <f t="shared" si="52"/>
        <v>0.83834653865232389</v>
      </c>
      <c r="Z67" s="28">
        <f t="shared" si="53"/>
        <v>43.616260231788097</v>
      </c>
      <c r="AA67">
        <v>1.466456</v>
      </c>
      <c r="AB67">
        <v>1.3531610000000001</v>
      </c>
      <c r="AC67">
        <v>1.846935</v>
      </c>
      <c r="AD67" s="25">
        <f t="shared" si="54"/>
        <v>1.5555173333333334</v>
      </c>
      <c r="AE67" s="25">
        <f t="shared" si="55"/>
        <v>0.25865446369690415</v>
      </c>
      <c r="AF67" s="28">
        <f t="shared" si="56"/>
        <v>16.628195530462587</v>
      </c>
      <c r="AG67">
        <v>2.0060159999999998</v>
      </c>
      <c r="AH67">
        <v>2.8220299999999998</v>
      </c>
      <c r="AI67">
        <v>2.5774300000000001</v>
      </c>
      <c r="AJ67" s="25">
        <f t="shared" si="57"/>
        <v>2.4684919999999999</v>
      </c>
      <c r="AK67" s="25">
        <f t="shared" si="58"/>
        <v>0.41877240588653752</v>
      </c>
      <c r="AL67" s="28">
        <f t="shared" si="59"/>
        <v>16.964705815799181</v>
      </c>
    </row>
    <row r="68" spans="1:38">
      <c r="A68" t="s">
        <v>9</v>
      </c>
      <c r="B68" s="26" t="s">
        <v>10</v>
      </c>
      <c r="C68">
        <v>1.031493</v>
      </c>
      <c r="D68">
        <v>0.82195600000000002</v>
      </c>
      <c r="E68">
        <v>1.1794659999999999</v>
      </c>
      <c r="F68" s="25">
        <f t="shared" si="42"/>
        <v>1.0109716666666666</v>
      </c>
      <c r="G68" s="25">
        <f t="shared" si="43"/>
        <v>0.17963628215461738</v>
      </c>
      <c r="H68" s="28">
        <f t="shared" si="44"/>
        <v>17.768676222836849</v>
      </c>
      <c r="I68">
        <v>1.0832250000000001</v>
      </c>
      <c r="J68">
        <v>0.94548900000000002</v>
      </c>
      <c r="K68">
        <v>1.0528740000000001</v>
      </c>
      <c r="L68" s="25">
        <f t="shared" si="45"/>
        <v>1.027196</v>
      </c>
      <c r="M68" s="25">
        <f t="shared" si="46"/>
        <v>7.2369338721588489E-2</v>
      </c>
      <c r="N68" s="28">
        <f t="shared" si="47"/>
        <v>7.0453291019034818</v>
      </c>
      <c r="O68">
        <v>1.132047</v>
      </c>
      <c r="P68">
        <v>1.222753</v>
      </c>
      <c r="Q68">
        <v>1.065207</v>
      </c>
      <c r="R68" s="25">
        <f t="shared" si="48"/>
        <v>1.1400023333333333</v>
      </c>
      <c r="S68" s="25">
        <f t="shared" si="49"/>
        <v>7.9073706283020087E-2</v>
      </c>
      <c r="T68" s="28">
        <f t="shared" si="50"/>
        <v>6.9362758277705359</v>
      </c>
      <c r="U68">
        <v>1.311423</v>
      </c>
      <c r="V68">
        <v>2.0054599999999998</v>
      </c>
      <c r="W68">
        <v>1.478499</v>
      </c>
      <c r="X68" s="25">
        <f t="shared" si="51"/>
        <v>1.5984606666666668</v>
      </c>
      <c r="Y68" s="25">
        <f t="shared" si="52"/>
        <v>0.36223602863924714</v>
      </c>
      <c r="Z68" s="28">
        <f t="shared" si="53"/>
        <v>22.661554093453688</v>
      </c>
      <c r="AA68">
        <v>1.3663559999999999</v>
      </c>
      <c r="AB68">
        <v>1.6373169999999999</v>
      </c>
      <c r="AC68">
        <v>1.2764470000000001</v>
      </c>
      <c r="AD68" s="25">
        <f t="shared" si="54"/>
        <v>1.4267066666666668</v>
      </c>
      <c r="AE68" s="25">
        <f t="shared" si="55"/>
        <v>0.18785217978594956</v>
      </c>
      <c r="AF68" s="28">
        <f t="shared" si="56"/>
        <v>13.166839699771234</v>
      </c>
      <c r="AG68">
        <v>1.7805629999999999</v>
      </c>
      <c r="AH68">
        <v>1.4267510000000001</v>
      </c>
      <c r="AI68">
        <v>1.561501</v>
      </c>
      <c r="AJ68" s="25">
        <f t="shared" si="57"/>
        <v>1.5896049999999999</v>
      </c>
      <c r="AK68" s="25">
        <f t="shared" si="58"/>
        <v>0.17857241933736565</v>
      </c>
      <c r="AL68" s="28">
        <f t="shared" si="59"/>
        <v>11.233760546636784</v>
      </c>
    </row>
    <row r="69" spans="1:38">
      <c r="A69" t="s">
        <v>11</v>
      </c>
      <c r="B69" s="26" t="s">
        <v>12</v>
      </c>
      <c r="C69">
        <v>1.1217360000000001</v>
      </c>
      <c r="D69">
        <v>0.89946099999999996</v>
      </c>
      <c r="E69">
        <v>0.99112100000000003</v>
      </c>
      <c r="F69" s="25">
        <f t="shared" si="42"/>
        <v>1.0041059999999999</v>
      </c>
      <c r="G69" s="25">
        <f t="shared" si="43"/>
        <v>0.11170497560538659</v>
      </c>
      <c r="H69" s="28">
        <f t="shared" si="44"/>
        <v>11.124819053504968</v>
      </c>
      <c r="I69">
        <v>1.015601</v>
      </c>
      <c r="J69">
        <v>1.0785800000000001</v>
      </c>
      <c r="K69">
        <v>0.97625700000000004</v>
      </c>
      <c r="L69" s="25">
        <f t="shared" si="45"/>
        <v>1.0234793333333332</v>
      </c>
      <c r="M69" s="25">
        <f t="shared" si="46"/>
        <v>5.161443775082062E-2</v>
      </c>
      <c r="N69" s="28">
        <f t="shared" si="47"/>
        <v>5.0430366368727153</v>
      </c>
      <c r="O69">
        <v>1.189152</v>
      </c>
      <c r="P69">
        <v>1.1917930000000001</v>
      </c>
      <c r="Q69">
        <v>1.164841</v>
      </c>
      <c r="R69" s="25">
        <f t="shared" si="48"/>
        <v>1.1819286666666666</v>
      </c>
      <c r="S69" s="25">
        <f t="shared" si="49"/>
        <v>1.4857152632093876E-2</v>
      </c>
      <c r="T69" s="28">
        <f t="shared" si="50"/>
        <v>1.2570261684230697</v>
      </c>
      <c r="U69">
        <v>1.150398</v>
      </c>
      <c r="V69">
        <v>1.3888910000000001</v>
      </c>
      <c r="W69">
        <v>1.394873</v>
      </c>
      <c r="X69" s="25">
        <f t="shared" si="51"/>
        <v>1.3113873333333335</v>
      </c>
      <c r="Y69" s="25">
        <f t="shared" si="52"/>
        <v>0.13945293172369427</v>
      </c>
      <c r="Z69" s="28">
        <f t="shared" si="53"/>
        <v>10.634000205662165</v>
      </c>
      <c r="AA69">
        <v>1.2730889999999999</v>
      </c>
      <c r="AB69">
        <v>1.459357</v>
      </c>
      <c r="AC69">
        <v>1.4460660000000001</v>
      </c>
      <c r="AD69" s="25">
        <f t="shared" si="54"/>
        <v>1.3928373333333333</v>
      </c>
      <c r="AE69" s="25">
        <f t="shared" si="55"/>
        <v>0.1039178048860413</v>
      </c>
      <c r="AF69" s="28">
        <f t="shared" si="56"/>
        <v>7.4608715891715498</v>
      </c>
      <c r="AG69">
        <v>1.8574630000000001</v>
      </c>
      <c r="AH69">
        <v>1.2472350000000001</v>
      </c>
      <c r="AI69">
        <v>1.684048</v>
      </c>
      <c r="AJ69" s="25">
        <f t="shared" si="57"/>
        <v>1.5962486666666666</v>
      </c>
      <c r="AK69" s="25">
        <f t="shared" si="58"/>
        <v>0.31444569514676862</v>
      </c>
      <c r="AL69" s="28">
        <f t="shared" si="59"/>
        <v>19.69904199221061</v>
      </c>
    </row>
    <row r="70" spans="1:38">
      <c r="A70" t="s">
        <v>13</v>
      </c>
      <c r="B70" s="26" t="s">
        <v>14</v>
      </c>
      <c r="C70">
        <v>1.122255</v>
      </c>
      <c r="D70">
        <v>0.84897900000000004</v>
      </c>
      <c r="E70">
        <v>1.049571</v>
      </c>
      <c r="F70" s="25">
        <f t="shared" si="42"/>
        <v>1.0069350000000001</v>
      </c>
      <c r="G70" s="25">
        <f t="shared" si="43"/>
        <v>0.14153909147652413</v>
      </c>
      <c r="H70" s="28">
        <f t="shared" si="44"/>
        <v>14.056427820715747</v>
      </c>
      <c r="I70">
        <v>1.1234999999999999</v>
      </c>
      <c r="J70">
        <v>1.1759280000000001</v>
      </c>
      <c r="K70">
        <v>1.086735</v>
      </c>
      <c r="L70" s="25">
        <f t="shared" si="45"/>
        <v>1.1287209999999999</v>
      </c>
      <c r="M70" s="25">
        <f t="shared" si="46"/>
        <v>4.4825126246336486E-2</v>
      </c>
      <c r="N70" s="28">
        <f t="shared" si="47"/>
        <v>3.9713203038072726</v>
      </c>
      <c r="O70">
        <v>1.395324</v>
      </c>
      <c r="P70">
        <v>1.620906</v>
      </c>
      <c r="Q70">
        <v>1.3649039999999999</v>
      </c>
      <c r="R70" s="25">
        <f t="shared" si="48"/>
        <v>1.4603780000000002</v>
      </c>
      <c r="S70" s="25">
        <f t="shared" si="49"/>
        <v>0.13985089627170791</v>
      </c>
      <c r="T70" s="28">
        <f t="shared" si="50"/>
        <v>9.5763491556095683</v>
      </c>
      <c r="U70">
        <v>1.6757420000000001</v>
      </c>
      <c r="V70">
        <v>3.4356900000000001</v>
      </c>
      <c r="W70">
        <v>1.6991339999999999</v>
      </c>
      <c r="X70" s="25">
        <f t="shared" si="51"/>
        <v>2.2701886666666669</v>
      </c>
      <c r="Y70" s="25">
        <f t="shared" si="52"/>
        <v>1.0094215248930116</v>
      </c>
      <c r="Z70" s="28">
        <f t="shared" si="53"/>
        <v>44.464213028389047</v>
      </c>
      <c r="AA70">
        <v>1.826397</v>
      </c>
      <c r="AB70">
        <v>1.6609400000000001</v>
      </c>
      <c r="AC70">
        <v>2.1373160000000002</v>
      </c>
      <c r="AD70" s="25">
        <f t="shared" si="54"/>
        <v>1.8748843333333334</v>
      </c>
      <c r="AE70" s="25">
        <f t="shared" si="55"/>
        <v>0.2418610953922391</v>
      </c>
      <c r="AF70" s="28">
        <f t="shared" si="56"/>
        <v>12.900054210930298</v>
      </c>
      <c r="AG70">
        <v>2.1554660000000001</v>
      </c>
      <c r="AH70">
        <v>3.7669579999999998</v>
      </c>
      <c r="AI70">
        <v>2.7867820000000001</v>
      </c>
      <c r="AJ70" s="25">
        <f t="shared" si="57"/>
        <v>2.9030686666666665</v>
      </c>
      <c r="AK70" s="25">
        <f t="shared" si="58"/>
        <v>0.81201512187232916</v>
      </c>
      <c r="AL70" s="28">
        <f t="shared" si="59"/>
        <v>27.970923705524793</v>
      </c>
    </row>
    <row r="71" spans="1:38">
      <c r="A71" t="s">
        <v>23</v>
      </c>
      <c r="B71" s="26" t="s">
        <v>24</v>
      </c>
      <c r="C71">
        <v>1.1492819999999999</v>
      </c>
      <c r="D71">
        <v>1.0077469999999999</v>
      </c>
      <c r="E71">
        <v>0.86341900000000005</v>
      </c>
      <c r="F71" s="25">
        <f t="shared" si="42"/>
        <v>1.0068159999999999</v>
      </c>
      <c r="G71" s="25">
        <f t="shared" si="43"/>
        <v>0.14293377404588598</v>
      </c>
      <c r="H71" s="28">
        <f t="shared" si="44"/>
        <v>14.196613288414763</v>
      </c>
      <c r="I71">
        <v>0.95815700000000004</v>
      </c>
      <c r="J71">
        <v>0.82309600000000005</v>
      </c>
      <c r="K71">
        <v>0.849881</v>
      </c>
      <c r="L71" s="25">
        <f t="shared" si="45"/>
        <v>0.87704466666666658</v>
      </c>
      <c r="M71" s="25">
        <f t="shared" si="46"/>
        <v>7.1510607746916352E-2</v>
      </c>
      <c r="N71" s="28">
        <f t="shared" si="47"/>
        <v>8.1535878917892095</v>
      </c>
      <c r="O71">
        <v>0.97395900000000002</v>
      </c>
      <c r="P71">
        <v>0.942218</v>
      </c>
      <c r="Q71">
        <v>0.90070899999999998</v>
      </c>
      <c r="R71" s="25">
        <f t="shared" si="48"/>
        <v>0.93896200000000007</v>
      </c>
      <c r="S71" s="25">
        <f t="shared" si="49"/>
        <v>3.6733387769167181E-2</v>
      </c>
      <c r="T71" s="28">
        <f t="shared" si="50"/>
        <v>3.912127196752071</v>
      </c>
      <c r="U71">
        <v>1.105067</v>
      </c>
      <c r="V71">
        <v>1.459965</v>
      </c>
      <c r="W71">
        <v>1.2338210000000001</v>
      </c>
      <c r="X71" s="25">
        <f t="shared" si="51"/>
        <v>1.2662843333333333</v>
      </c>
      <c r="Y71" s="25">
        <f t="shared" si="52"/>
        <v>0.17966231827885579</v>
      </c>
      <c r="Z71" s="28">
        <f t="shared" si="53"/>
        <v>14.188149813550757</v>
      </c>
      <c r="AA71">
        <v>1.4067179999999999</v>
      </c>
      <c r="AB71">
        <v>1.3883129999999999</v>
      </c>
      <c r="AC71">
        <v>1.3661669999999999</v>
      </c>
      <c r="AD71" s="25">
        <f t="shared" si="54"/>
        <v>1.3870659999999999</v>
      </c>
      <c r="AE71" s="25">
        <f t="shared" si="55"/>
        <v>2.0304239877424617E-2</v>
      </c>
      <c r="AF71" s="28">
        <f t="shared" si="56"/>
        <v>1.463826514197927</v>
      </c>
      <c r="AG71">
        <v>1.9323189999999999</v>
      </c>
      <c r="AH71">
        <v>1.8210029999999999</v>
      </c>
      <c r="AI71">
        <v>1.411211</v>
      </c>
      <c r="AJ71" s="25">
        <f t="shared" si="57"/>
        <v>1.7215109999999998</v>
      </c>
      <c r="AK71" s="25">
        <f t="shared" si="58"/>
        <v>0.27443101221254318</v>
      </c>
      <c r="AL71" s="28">
        <f t="shared" si="59"/>
        <v>15.941287172288948</v>
      </c>
    </row>
    <row r="72" spans="1:38">
      <c r="A72" t="s">
        <v>3</v>
      </c>
      <c r="B72" s="26" t="s">
        <v>4</v>
      </c>
      <c r="C72">
        <v>1.367051</v>
      </c>
      <c r="D72">
        <v>0.90844199999999997</v>
      </c>
      <c r="E72">
        <v>0.80522700000000003</v>
      </c>
      <c r="F72" s="25">
        <f t="shared" si="42"/>
        <v>1.0269066666666666</v>
      </c>
      <c r="G72" s="25">
        <f t="shared" si="43"/>
        <v>0.29906012719908565</v>
      </c>
      <c r="H72" s="28">
        <f t="shared" si="44"/>
        <v>29.122425329054796</v>
      </c>
      <c r="I72">
        <v>1.293847</v>
      </c>
      <c r="J72">
        <v>1.369327</v>
      </c>
      <c r="K72">
        <v>0.83721299999999998</v>
      </c>
      <c r="L72" s="25">
        <f t="shared" si="45"/>
        <v>1.1667956666666666</v>
      </c>
      <c r="M72" s="25">
        <f t="shared" si="46"/>
        <v>0.28791119850629848</v>
      </c>
      <c r="N72" s="28">
        <f t="shared" si="47"/>
        <v>24.675374337720243</v>
      </c>
      <c r="O72">
        <v>1.838166</v>
      </c>
      <c r="P72">
        <v>2.5288240000000002</v>
      </c>
      <c r="Q72">
        <v>1.013585</v>
      </c>
      <c r="R72" s="25">
        <f t="shared" si="48"/>
        <v>1.793525</v>
      </c>
      <c r="S72" s="25">
        <f t="shared" si="49"/>
        <v>0.75860524710879751</v>
      </c>
      <c r="T72" s="28">
        <f t="shared" si="50"/>
        <v>42.296887253246958</v>
      </c>
      <c r="U72">
        <v>2.5428860000000002</v>
      </c>
      <c r="V72">
        <v>1.4827410000000001</v>
      </c>
      <c r="W72">
        <v>1.5588329999999999</v>
      </c>
      <c r="X72" s="25">
        <f t="shared" si="51"/>
        <v>1.8614866666666667</v>
      </c>
      <c r="Y72" s="25">
        <f t="shared" si="52"/>
        <v>0.59133432736171665</v>
      </c>
      <c r="Z72" s="28">
        <f t="shared" si="53"/>
        <v>31.766777487620107</v>
      </c>
      <c r="AA72">
        <v>2.6056919999999999</v>
      </c>
      <c r="AB72">
        <v>1.9234100000000001</v>
      </c>
      <c r="AC72">
        <v>1.5331159999999999</v>
      </c>
      <c r="AD72" s="25">
        <f t="shared" si="54"/>
        <v>2.0207393333333332</v>
      </c>
      <c r="AE72" s="25">
        <f t="shared" si="55"/>
        <v>0.54287159466059187</v>
      </c>
      <c r="AF72" s="28">
        <f t="shared" si="56"/>
        <v>26.864998652007827</v>
      </c>
      <c r="AG72">
        <v>1.542924</v>
      </c>
      <c r="AH72">
        <v>0.44629400000000002</v>
      </c>
      <c r="AI72">
        <v>1.2783359999999999</v>
      </c>
      <c r="AJ72" s="25">
        <f t="shared" si="57"/>
        <v>1.0891846666666665</v>
      </c>
      <c r="AK72" s="25">
        <f t="shared" si="58"/>
        <v>0.57226131216545983</v>
      </c>
      <c r="AL72" s="28">
        <f t="shared" si="59"/>
        <v>52.540338629334961</v>
      </c>
    </row>
    <row r="73" spans="1:38">
      <c r="A73" t="s">
        <v>15</v>
      </c>
      <c r="B73" s="26" t="s">
        <v>16</v>
      </c>
      <c r="C73">
        <v>1.2582340000000001</v>
      </c>
      <c r="D73">
        <v>0.96781300000000003</v>
      </c>
      <c r="E73">
        <v>0.82119699999999995</v>
      </c>
      <c r="F73" s="25">
        <f t="shared" si="42"/>
        <v>1.0157480000000001</v>
      </c>
      <c r="G73" s="25">
        <f t="shared" si="43"/>
        <v>0.22242674751701966</v>
      </c>
      <c r="H73" s="28">
        <f t="shared" si="44"/>
        <v>21.897827760135353</v>
      </c>
      <c r="I73">
        <v>1.2727949999999999</v>
      </c>
      <c r="J73">
        <v>1.687398</v>
      </c>
      <c r="K73">
        <v>0.75158100000000005</v>
      </c>
      <c r="L73" s="25">
        <f t="shared" si="45"/>
        <v>1.237258</v>
      </c>
      <c r="M73" s="25">
        <f t="shared" si="46"/>
        <v>0.46891952737010195</v>
      </c>
      <c r="N73" s="28">
        <f t="shared" si="47"/>
        <v>37.899898595935689</v>
      </c>
      <c r="O73">
        <v>1.8681369999999999</v>
      </c>
      <c r="P73">
        <v>2.7071969999999999</v>
      </c>
      <c r="Q73">
        <v>1.1645719999999999</v>
      </c>
      <c r="R73" s="25">
        <f t="shared" si="48"/>
        <v>1.9133019999999998</v>
      </c>
      <c r="S73" s="25">
        <f t="shared" si="49"/>
        <v>0.77230361942373404</v>
      </c>
      <c r="T73" s="28">
        <f t="shared" si="50"/>
        <v>40.364961695735133</v>
      </c>
      <c r="U73">
        <v>2.5629409999999999</v>
      </c>
      <c r="V73">
        <v>4.3007850000000003</v>
      </c>
      <c r="W73">
        <v>1.464898</v>
      </c>
      <c r="X73" s="25">
        <f t="shared" si="51"/>
        <v>2.776208</v>
      </c>
      <c r="Y73" s="25">
        <f t="shared" si="52"/>
        <v>1.4299216339222935</v>
      </c>
      <c r="Z73" s="28">
        <f t="shared" si="53"/>
        <v>51.506286053577163</v>
      </c>
      <c r="AA73">
        <v>2.8481000000000001</v>
      </c>
      <c r="AB73">
        <v>3.4942920000000002</v>
      </c>
      <c r="AC73">
        <v>1.6862280000000001</v>
      </c>
      <c r="AD73" s="25">
        <f t="shared" si="54"/>
        <v>2.6762066666666668</v>
      </c>
      <c r="AE73" s="25">
        <f t="shared" si="55"/>
        <v>0.91620649722501668</v>
      </c>
      <c r="AF73" s="28">
        <f t="shared" si="56"/>
        <v>34.235266978323168</v>
      </c>
      <c r="AG73">
        <v>4.3469389999999999</v>
      </c>
      <c r="AH73">
        <v>7.6656069999999996</v>
      </c>
      <c r="AI73">
        <v>1.980137</v>
      </c>
      <c r="AJ73" s="25">
        <f t="shared" si="57"/>
        <v>4.6642276666666662</v>
      </c>
      <c r="AK73" s="25">
        <f t="shared" si="58"/>
        <v>2.8559843055803595</v>
      </c>
      <c r="AL73" s="28">
        <f t="shared" si="59"/>
        <v>61.231665983865135</v>
      </c>
    </row>
    <row r="74" spans="1:38">
      <c r="A74" t="s">
        <v>17</v>
      </c>
      <c r="B74" s="26" t="s">
        <v>18</v>
      </c>
      <c r="C74">
        <v>1.284672</v>
      </c>
      <c r="D74">
        <v>0.93744099999999997</v>
      </c>
      <c r="E74">
        <v>0.83035499999999995</v>
      </c>
      <c r="F74" s="25">
        <f t="shared" si="42"/>
        <v>1.0174893333333335</v>
      </c>
      <c r="G74" s="25">
        <f t="shared" si="43"/>
        <v>0.23750112815381089</v>
      </c>
      <c r="H74" s="28">
        <f t="shared" si="44"/>
        <v>23.34187891442048</v>
      </c>
      <c r="I74">
        <v>1.202469</v>
      </c>
      <c r="J74">
        <v>1.0612760000000001</v>
      </c>
      <c r="K74">
        <v>0.71747499999999997</v>
      </c>
      <c r="L74" s="25">
        <f t="shared" si="45"/>
        <v>0.99373999999999996</v>
      </c>
      <c r="M74" s="25">
        <f t="shared" si="46"/>
        <v>0.24945065339862332</v>
      </c>
      <c r="N74" s="28">
        <f t="shared" si="47"/>
        <v>25.102205144064175</v>
      </c>
      <c r="O74">
        <v>1.1420300000000001</v>
      </c>
      <c r="P74">
        <v>1.069399</v>
      </c>
      <c r="Q74">
        <v>0.72940899999999997</v>
      </c>
      <c r="R74" s="25">
        <f t="shared" si="48"/>
        <v>0.98027933333333328</v>
      </c>
      <c r="S74" s="25">
        <f t="shared" si="49"/>
        <v>0.22027428050122824</v>
      </c>
      <c r="T74" s="28">
        <f t="shared" si="50"/>
        <v>22.470562523460483</v>
      </c>
      <c r="U74">
        <v>0.90991299999999997</v>
      </c>
      <c r="V74">
        <v>1.7636940000000001</v>
      </c>
      <c r="W74">
        <v>0.59205399999999997</v>
      </c>
      <c r="X74" s="25">
        <f t="shared" si="51"/>
        <v>1.0885536666666666</v>
      </c>
      <c r="Y74" s="25">
        <f t="shared" si="52"/>
        <v>0.60590381929835435</v>
      </c>
      <c r="Z74" s="28">
        <f t="shared" si="53"/>
        <v>55.661364051414495</v>
      </c>
      <c r="AA74">
        <v>0.85737600000000003</v>
      </c>
      <c r="AB74">
        <v>0.95396000000000003</v>
      </c>
      <c r="AC74">
        <v>0.66517199999999999</v>
      </c>
      <c r="AD74" s="25">
        <f t="shared" si="54"/>
        <v>0.82550266666666661</v>
      </c>
      <c r="AE74" s="25">
        <f t="shared" si="55"/>
        <v>0.1470087047400036</v>
      </c>
      <c r="AF74" s="28">
        <f t="shared" si="56"/>
        <v>17.808386414257932</v>
      </c>
      <c r="AG74">
        <v>1.3140320000000001</v>
      </c>
      <c r="AH74">
        <v>3.0470220000000001</v>
      </c>
      <c r="AI74">
        <v>0.65501500000000001</v>
      </c>
      <c r="AJ74" s="25">
        <f t="shared" si="57"/>
        <v>1.672023</v>
      </c>
      <c r="AK74" s="25">
        <f t="shared" si="58"/>
        <v>1.2355333014828052</v>
      </c>
      <c r="AL74" s="28">
        <f t="shared" si="59"/>
        <v>73.894515893788849</v>
      </c>
    </row>
    <row r="75" spans="1:38">
      <c r="A75" t="s">
        <v>19</v>
      </c>
      <c r="B75" s="26" t="s">
        <v>20</v>
      </c>
      <c r="C75">
        <v>1.1856949999999999</v>
      </c>
      <c r="D75">
        <v>0.92539000000000005</v>
      </c>
      <c r="E75">
        <v>0.91138600000000003</v>
      </c>
      <c r="F75" s="25">
        <f t="shared" si="42"/>
        <v>1.0074903333333334</v>
      </c>
      <c r="G75" s="25">
        <f t="shared" si="43"/>
        <v>0.15448852844251246</v>
      </c>
      <c r="H75" s="28">
        <f t="shared" si="44"/>
        <v>15.333996102114375</v>
      </c>
      <c r="I75">
        <v>1.1952670000000001</v>
      </c>
      <c r="J75">
        <v>1.089853</v>
      </c>
      <c r="K75">
        <v>1.01701</v>
      </c>
      <c r="L75" s="25">
        <f t="shared" si="45"/>
        <v>1.1007100000000001</v>
      </c>
      <c r="M75" s="25">
        <f t="shared" si="46"/>
        <v>8.9623073753358914E-2</v>
      </c>
      <c r="N75" s="28">
        <f t="shared" si="47"/>
        <v>8.1422966769956577</v>
      </c>
      <c r="O75">
        <v>1.5876939999999999</v>
      </c>
      <c r="P75">
        <v>1.9631000000000001</v>
      </c>
      <c r="Q75">
        <v>1.5780400000000001</v>
      </c>
      <c r="R75" s="25">
        <f t="shared" si="48"/>
        <v>1.7096113333333331</v>
      </c>
      <c r="S75" s="25">
        <f t="shared" si="49"/>
        <v>0.21958068682225776</v>
      </c>
      <c r="T75" s="28">
        <f t="shared" si="50"/>
        <v>12.843895132242015</v>
      </c>
      <c r="U75">
        <v>2.611961</v>
      </c>
      <c r="V75">
        <v>2.617035</v>
      </c>
      <c r="W75">
        <v>2.2691210000000002</v>
      </c>
      <c r="X75" s="25">
        <f t="shared" si="51"/>
        <v>2.4993723333333335</v>
      </c>
      <c r="Y75" s="25">
        <f t="shared" si="52"/>
        <v>0.1994196423257581</v>
      </c>
      <c r="Z75" s="28">
        <f t="shared" si="53"/>
        <v>7.9787889009637247</v>
      </c>
      <c r="AA75">
        <v>3.1850879999999999</v>
      </c>
      <c r="AB75">
        <v>2.9759150000000001</v>
      </c>
      <c r="AC75">
        <v>2.8345769999999999</v>
      </c>
      <c r="AD75" s="25">
        <f t="shared" si="54"/>
        <v>2.9985266666666668</v>
      </c>
      <c r="AE75" s="25">
        <f t="shared" si="55"/>
        <v>0.1763461252263098</v>
      </c>
      <c r="AF75" s="28">
        <f t="shared" si="56"/>
        <v>5.8810924440550734</v>
      </c>
      <c r="AG75">
        <v>3.7407650000000001</v>
      </c>
      <c r="AH75">
        <v>3.5769579999999999</v>
      </c>
      <c r="AI75">
        <v>3.201911</v>
      </c>
      <c r="AJ75" s="25">
        <f t="shared" si="57"/>
        <v>3.5065446666666666</v>
      </c>
      <c r="AK75" s="25">
        <f t="shared" si="58"/>
        <v>0.27624162695425425</v>
      </c>
      <c r="AL75" s="28">
        <f t="shared" si="59"/>
        <v>7.8778870145364639</v>
      </c>
    </row>
    <row r="76" spans="1:38" ht="16" thickBot="1">
      <c r="A76" t="s">
        <v>21</v>
      </c>
      <c r="B76" s="26" t="s">
        <v>22</v>
      </c>
      <c r="C76">
        <v>1.0521929999999999</v>
      </c>
      <c r="D76">
        <v>1.0293969999999999</v>
      </c>
      <c r="E76">
        <v>0.92325400000000002</v>
      </c>
      <c r="F76" s="41">
        <f t="shared" si="42"/>
        <v>1.0016146666666665</v>
      </c>
      <c r="G76" s="41">
        <f>_xlfn.STDEV.S(C76:E76)</f>
        <v>6.8812861910643758E-2</v>
      </c>
      <c r="H76" s="42">
        <f t="shared" si="44"/>
        <v>6.8701931192411747</v>
      </c>
      <c r="I76">
        <v>0.98145899999999997</v>
      </c>
      <c r="J76">
        <v>1.1533260000000001</v>
      </c>
      <c r="K76">
        <v>0.77970499999999998</v>
      </c>
      <c r="L76" s="41">
        <f t="shared" si="45"/>
        <v>0.97149666666666656</v>
      </c>
      <c r="M76" s="41">
        <f>_xlfn.STDEV.S(I76:K76)</f>
        <v>0.18700962267844259</v>
      </c>
      <c r="N76" s="42">
        <f t="shared" si="47"/>
        <v>19.249641207735412</v>
      </c>
      <c r="O76">
        <v>1.2121770000000001</v>
      </c>
      <c r="P76">
        <v>1.509217</v>
      </c>
      <c r="Q76">
        <v>0.80989100000000003</v>
      </c>
      <c r="R76" s="41">
        <f t="shared" si="48"/>
        <v>1.177095</v>
      </c>
      <c r="S76" s="41">
        <f>_xlfn.STDEV.S(O76:Q76)</f>
        <v>0.35098044619608065</v>
      </c>
      <c r="T76" s="42">
        <f t="shared" si="50"/>
        <v>29.817512282023173</v>
      </c>
      <c r="U76">
        <v>1.2403949999999999</v>
      </c>
      <c r="V76">
        <v>0.57022399999999995</v>
      </c>
      <c r="W76">
        <v>0.92389399999999999</v>
      </c>
      <c r="X76" s="41">
        <f t="shared" si="51"/>
        <v>0.91150433333333325</v>
      </c>
      <c r="Y76" s="41">
        <f>_xlfn.STDEV.S(U76:W76)</f>
        <v>0.33525724479917435</v>
      </c>
      <c r="Z76" s="42">
        <f t="shared" si="53"/>
        <v>36.780652876673955</v>
      </c>
      <c r="AA76">
        <v>1.3305290000000001</v>
      </c>
      <c r="AB76">
        <v>1.3049550000000001</v>
      </c>
      <c r="AC76">
        <v>0.88871900000000004</v>
      </c>
      <c r="AD76" s="41">
        <f t="shared" si="54"/>
        <v>1.1747343333333333</v>
      </c>
      <c r="AE76" s="41">
        <f>_xlfn.STDEV.S(AA76:AC76)</f>
        <v>0.24802638074473801</v>
      </c>
      <c r="AF76" s="42">
        <f t="shared" si="56"/>
        <v>21.113401873677937</v>
      </c>
      <c r="AG76">
        <v>1.2466010000000001</v>
      </c>
      <c r="AH76">
        <v>0.36283900000000002</v>
      </c>
      <c r="AI76">
        <v>0.70593099999999998</v>
      </c>
      <c r="AJ76" s="41">
        <f t="shared" si="57"/>
        <v>0.77179033333333347</v>
      </c>
      <c r="AK76" s="41">
        <f>_xlfn.STDEV.S(AG76:AI76)</f>
        <v>0.44554675063491739</v>
      </c>
      <c r="AL76" s="42">
        <f t="shared" si="59"/>
        <v>57.728988222827006</v>
      </c>
    </row>
    <row r="77" spans="1:38">
      <c r="G77" t="s">
        <v>61</v>
      </c>
      <c r="H77" s="125">
        <f>SMALL(H64:H76,1)</f>
        <v>6.8701931192411747</v>
      </c>
      <c r="M77" t="s">
        <v>61</v>
      </c>
      <c r="N77" s="125">
        <f>SMALL(N64:N76,1)</f>
        <v>0.86170599546442483</v>
      </c>
      <c r="S77" t="s">
        <v>61</v>
      </c>
      <c r="T77" s="125">
        <f>SMALL(T64:T76,1)</f>
        <v>1.2570261684230697</v>
      </c>
      <c r="Y77" t="s">
        <v>61</v>
      </c>
      <c r="Z77" s="125">
        <f>SMALL(Z64:Z76,1)</f>
        <v>7.9787889009637247</v>
      </c>
      <c r="AE77" t="s">
        <v>61</v>
      </c>
      <c r="AF77" s="125">
        <f>SMALL(AF64:AF76,1)</f>
        <v>1.463826514197927</v>
      </c>
      <c r="AK77" t="s">
        <v>61</v>
      </c>
      <c r="AL77" s="125">
        <f>SMALL(AL64:AL76,1)</f>
        <v>7.8778870145364639</v>
      </c>
    </row>
    <row r="78" spans="1:38">
      <c r="B78" s="84"/>
      <c r="G78" t="s">
        <v>62</v>
      </c>
      <c r="H78" s="125">
        <f>LARGE(H64:H77,1)</f>
        <v>29.122425329054796</v>
      </c>
      <c r="M78" t="s">
        <v>62</v>
      </c>
      <c r="N78" s="125">
        <f>LARGE(N64:N77,1)</f>
        <v>37.899898595935689</v>
      </c>
      <c r="S78" t="s">
        <v>62</v>
      </c>
      <c r="T78" s="125">
        <f>LARGE(T64:T77,1)</f>
        <v>42.296887253246958</v>
      </c>
      <c r="Y78" t="s">
        <v>62</v>
      </c>
      <c r="Z78" s="125">
        <f>LARGE(Z64:Z77,1)</f>
        <v>65.027388646732561</v>
      </c>
      <c r="AE78" t="s">
        <v>62</v>
      </c>
      <c r="AF78" s="125">
        <f>LARGE(AF64:AF77,1)</f>
        <v>34.235266978323168</v>
      </c>
      <c r="AK78" t="s">
        <v>62</v>
      </c>
      <c r="AL78" s="125">
        <f>LARGE(AL64:AL77,1)</f>
        <v>73.894515893788849</v>
      </c>
    </row>
    <row r="81" spans="2:38">
      <c r="B81" s="84" t="s">
        <v>162</v>
      </c>
    </row>
    <row r="82" spans="2:38">
      <c r="H82">
        <f t="shared" ref="H82:H94" si="60">H26-H64</f>
        <v>-16.599678628077921</v>
      </c>
      <c r="N82">
        <f t="shared" ref="N82:N94" si="61">N26-N64</f>
        <v>-10.989066311713128</v>
      </c>
      <c r="T82">
        <f t="shared" ref="T82:T94" si="62">T26-T64</f>
        <v>-24.655447336615403</v>
      </c>
      <c r="Z82">
        <f t="shared" ref="Z82:Z94" si="63">Z26-Z64</f>
        <v>-48.366774340267312</v>
      </c>
      <c r="AF82">
        <f t="shared" ref="AF82:AF94" si="64">AF26-AF64</f>
        <v>-3.6497721940404624</v>
      </c>
      <c r="AL82">
        <f t="shared" ref="AL82:AL94" si="65">AL26-AL64</f>
        <v>-20.23804639159178</v>
      </c>
    </row>
    <row r="83" spans="2:38">
      <c r="H83">
        <f t="shared" si="60"/>
        <v>24.582289303212669</v>
      </c>
      <c r="N83">
        <f t="shared" si="61"/>
        <v>26.424645810221286</v>
      </c>
      <c r="T83">
        <f t="shared" si="62"/>
        <v>12.977238231442968</v>
      </c>
      <c r="Z83">
        <f t="shared" si="63"/>
        <v>19.786323641918223</v>
      </c>
      <c r="AF83">
        <f t="shared" si="64"/>
        <v>27.197917350205422</v>
      </c>
      <c r="AL83">
        <f t="shared" si="65"/>
        <v>-5.1779078771160076</v>
      </c>
    </row>
    <row r="84" spans="2:38">
      <c r="H84">
        <f t="shared" si="60"/>
        <v>28.898241255128372</v>
      </c>
      <c r="N84">
        <f t="shared" si="61"/>
        <v>33.175275108533725</v>
      </c>
      <c r="T84">
        <f t="shared" si="62"/>
        <v>16.043460583925892</v>
      </c>
      <c r="Z84">
        <f t="shared" si="63"/>
        <v>-17.983011092130027</v>
      </c>
      <c r="AF84">
        <f t="shared" si="64"/>
        <v>8.0440203633542993</v>
      </c>
      <c r="AL84">
        <f t="shared" si="65"/>
        <v>-42.100708094028633</v>
      </c>
    </row>
    <row r="85" spans="2:38">
      <c r="H85">
        <f t="shared" si="60"/>
        <v>32.386557299473637</v>
      </c>
      <c r="N85">
        <f t="shared" si="61"/>
        <v>25.054926128733882</v>
      </c>
      <c r="T85">
        <f t="shared" si="62"/>
        <v>2.0223717667101049</v>
      </c>
      <c r="Z85">
        <f t="shared" si="63"/>
        <v>-31.384802885307344</v>
      </c>
      <c r="AF85">
        <f t="shared" si="64"/>
        <v>-5.2922303017266685</v>
      </c>
      <c r="AL85">
        <f t="shared" si="65"/>
        <v>-7.1433067622765005</v>
      </c>
    </row>
    <row r="86" spans="2:38">
      <c r="H86">
        <f t="shared" si="60"/>
        <v>28.243233206828929</v>
      </c>
      <c r="N86">
        <f t="shared" si="61"/>
        <v>27.752733653058755</v>
      </c>
      <c r="T86">
        <f t="shared" si="62"/>
        <v>16.976597117652826</v>
      </c>
      <c r="Z86">
        <f t="shared" si="63"/>
        <v>6.4023883015876528</v>
      </c>
      <c r="AF86">
        <f t="shared" si="64"/>
        <v>13.320335753662082</v>
      </c>
      <c r="AL86">
        <f t="shared" si="65"/>
        <v>6.8213014935294183</v>
      </c>
    </row>
    <row r="87" spans="2:38">
      <c r="H87">
        <f t="shared" si="60"/>
        <v>48.921376989803207</v>
      </c>
      <c r="N87">
        <f t="shared" si="61"/>
        <v>34.141617724092583</v>
      </c>
      <c r="T87">
        <f t="shared" si="62"/>
        <v>26.096324075075366</v>
      </c>
      <c r="Z87">
        <f t="shared" si="63"/>
        <v>11.755887822055076</v>
      </c>
      <c r="AF87">
        <f t="shared" si="64"/>
        <v>4.9764830261977568</v>
      </c>
      <c r="AL87">
        <f t="shared" si="65"/>
        <v>-8.77157893143381</v>
      </c>
    </row>
    <row r="88" spans="2:38">
      <c r="H88">
        <f t="shared" si="60"/>
        <v>26.221965982041027</v>
      </c>
      <c r="N88">
        <f t="shared" si="61"/>
        <v>23.632484821692437</v>
      </c>
      <c r="T88">
        <f t="shared" si="62"/>
        <v>11.471140710809037</v>
      </c>
      <c r="Z88">
        <f t="shared" si="63"/>
        <v>-20.346342877781773</v>
      </c>
      <c r="AF88">
        <f t="shared" si="64"/>
        <v>12.534433807209529</v>
      </c>
      <c r="AL88">
        <f t="shared" si="65"/>
        <v>-8.3822264895098151</v>
      </c>
    </row>
    <row r="89" spans="2:38">
      <c r="H89">
        <f t="shared" si="60"/>
        <v>7.0659625072997052</v>
      </c>
      <c r="N89">
        <f t="shared" si="61"/>
        <v>3.271172709000993</v>
      </c>
      <c r="T89">
        <f t="shared" si="62"/>
        <v>12.351235197691146</v>
      </c>
      <c r="Z89">
        <f t="shared" si="63"/>
        <v>5.5862112918648332</v>
      </c>
      <c r="AF89">
        <f t="shared" si="64"/>
        <v>19.847305341267216</v>
      </c>
      <c r="AL89">
        <f t="shared" si="65"/>
        <v>16.072455288704614</v>
      </c>
    </row>
    <row r="90" spans="2:38">
      <c r="H90">
        <f t="shared" si="60"/>
        <v>16.791071740611383</v>
      </c>
      <c r="N90">
        <f t="shared" si="61"/>
        <v>5.4382726442686291</v>
      </c>
      <c r="T90">
        <f t="shared" si="62"/>
        <v>-26.877344145942793</v>
      </c>
      <c r="Z90">
        <f t="shared" si="63"/>
        <v>-5.747795347805269</v>
      </c>
      <c r="AF90">
        <f t="shared" si="64"/>
        <v>-6.6257180794210306</v>
      </c>
      <c r="AL90">
        <f t="shared" si="65"/>
        <v>-21.967403997526453</v>
      </c>
    </row>
    <row r="91" spans="2:38">
      <c r="H91">
        <f t="shared" si="60"/>
        <v>-7.5749884079362442</v>
      </c>
      <c r="N91">
        <f t="shared" si="61"/>
        <v>-29.759890234513446</v>
      </c>
      <c r="T91">
        <f t="shared" si="62"/>
        <v>-31.111535461426691</v>
      </c>
      <c r="Z91">
        <f t="shared" si="63"/>
        <v>-33.100513054316806</v>
      </c>
      <c r="AF91">
        <f t="shared" si="64"/>
        <v>-10.215537574712119</v>
      </c>
      <c r="AL91">
        <f t="shared" si="65"/>
        <v>-30.666002731291073</v>
      </c>
    </row>
    <row r="92" spans="2:38">
      <c r="H92">
        <f t="shared" si="60"/>
        <v>11.259638000010586</v>
      </c>
      <c r="N92">
        <f t="shared" si="61"/>
        <v>-6.8947291032060711</v>
      </c>
      <c r="T92">
        <f t="shared" si="62"/>
        <v>-9.2547371524514705</v>
      </c>
      <c r="Z92">
        <f t="shared" si="63"/>
        <v>-48.41150555743193</v>
      </c>
      <c r="AF92">
        <f t="shared" si="64"/>
        <v>-9.090470621825391</v>
      </c>
      <c r="AL92">
        <f t="shared" si="65"/>
        <v>-66.214337601212392</v>
      </c>
    </row>
    <row r="93" spans="2:38">
      <c r="H93">
        <f t="shared" si="60"/>
        <v>23.353894877954794</v>
      </c>
      <c r="N93">
        <f t="shared" si="61"/>
        <v>29.223549679170624</v>
      </c>
      <c r="T93">
        <f t="shared" si="62"/>
        <v>28.794554630773082</v>
      </c>
      <c r="Z93">
        <f t="shared" si="63"/>
        <v>37.654653904512486</v>
      </c>
      <c r="AF93">
        <f t="shared" si="64"/>
        <v>31.597449700693833</v>
      </c>
      <c r="AL93">
        <f t="shared" si="65"/>
        <v>32.171851657556644</v>
      </c>
    </row>
    <row r="94" spans="2:38">
      <c r="H94">
        <f t="shared" si="60"/>
        <v>3.1263841953577485</v>
      </c>
      <c r="N94">
        <f t="shared" si="61"/>
        <v>1.3092670542262432</v>
      </c>
      <c r="T94">
        <f t="shared" si="62"/>
        <v>-12.711268103348459</v>
      </c>
      <c r="Z94">
        <f t="shared" si="63"/>
        <v>-23.051057413562859</v>
      </c>
      <c r="AF94">
        <f t="shared" si="64"/>
        <v>-8.0977656929041935</v>
      </c>
      <c r="AL94">
        <f t="shared" si="65"/>
        <v>-40.335510112868121</v>
      </c>
    </row>
    <row r="96" spans="2:38">
      <c r="G96" s="47" t="s">
        <v>159</v>
      </c>
      <c r="H96">
        <v>11</v>
      </c>
      <c r="N96">
        <v>10</v>
      </c>
      <c r="T96">
        <v>8</v>
      </c>
      <c r="Z96">
        <v>5</v>
      </c>
      <c r="AF96">
        <v>7</v>
      </c>
      <c r="AL96">
        <v>3</v>
      </c>
    </row>
    <row r="97" spans="2:38">
      <c r="G97" s="47" t="s">
        <v>160</v>
      </c>
      <c r="H97">
        <f>H96/13*100</f>
        <v>84.615384615384613</v>
      </c>
      <c r="N97">
        <f>N96/13*100</f>
        <v>76.923076923076934</v>
      </c>
      <c r="T97">
        <f>T96/13*100</f>
        <v>61.53846153846154</v>
      </c>
      <c r="Z97">
        <f>Z96/13*100</f>
        <v>38.461538461538467</v>
      </c>
      <c r="AF97">
        <f>AF96/13*100</f>
        <v>53.846153846153847</v>
      </c>
      <c r="AL97">
        <f>AL96/13*100</f>
        <v>23.076923076923077</v>
      </c>
    </row>
    <row r="100" spans="2:38">
      <c r="B100" s="84" t="s">
        <v>163</v>
      </c>
    </row>
    <row r="101" spans="2:38">
      <c r="H101">
        <f t="shared" ref="H101:H113" si="66">H8-H64</f>
        <v>3.2484676335073459E-2</v>
      </c>
      <c r="N101">
        <f t="shared" ref="N101:N113" si="67">N8-N64</f>
        <v>-16.057010540224891</v>
      </c>
      <c r="T101">
        <f t="shared" ref="T101:T113" si="68">T8-T64</f>
        <v>-21.736257266970849</v>
      </c>
      <c r="Z101">
        <f t="shared" ref="Z101:Z113" si="69">Z8-Z64</f>
        <v>-44.182916157359571</v>
      </c>
      <c r="AF101">
        <f t="shared" ref="AF101:AF113" si="70">AF8-AF64</f>
        <v>-4.0639306406249371</v>
      </c>
      <c r="AL101">
        <f t="shared" ref="AL101:AL113" si="71">AL8-AL64</f>
        <v>-14.659370054880114</v>
      </c>
    </row>
    <row r="102" spans="2:38">
      <c r="H102">
        <f t="shared" si="66"/>
        <v>30.219011915493951</v>
      </c>
      <c r="N102">
        <f t="shared" si="67"/>
        <v>27.953621883224557</v>
      </c>
      <c r="T102">
        <f t="shared" si="68"/>
        <v>11.178472936764123</v>
      </c>
      <c r="Z102">
        <f t="shared" si="69"/>
        <v>27.369971983236859</v>
      </c>
      <c r="AF102">
        <f t="shared" si="70"/>
        <v>27.802150444352549</v>
      </c>
      <c r="AL102">
        <f t="shared" si="71"/>
        <v>6.1863883116456186</v>
      </c>
    </row>
    <row r="103" spans="2:38">
      <c r="H103">
        <f t="shared" si="66"/>
        <v>31.862145766975569</v>
      </c>
      <c r="N103">
        <f t="shared" si="67"/>
        <v>25.222192201035234</v>
      </c>
      <c r="T103">
        <f t="shared" si="68"/>
        <v>14.895641879605314</v>
      </c>
      <c r="Z103">
        <f t="shared" si="69"/>
        <v>-9.1196608564536703</v>
      </c>
      <c r="AF103">
        <f t="shared" si="70"/>
        <v>16.938006778984771</v>
      </c>
      <c r="AL103">
        <f t="shared" si="71"/>
        <v>-24.918803290363606</v>
      </c>
    </row>
    <row r="104" spans="2:38">
      <c r="H104">
        <f t="shared" si="66"/>
        <v>24.200182496542539</v>
      </c>
      <c r="N104">
        <f t="shared" si="67"/>
        <v>8.6330135137306474</v>
      </c>
      <c r="T104">
        <f t="shared" si="68"/>
        <v>-3.383434051743107</v>
      </c>
      <c r="Z104">
        <f t="shared" si="69"/>
        <v>-38.817435775779053</v>
      </c>
      <c r="AF104">
        <f t="shared" si="70"/>
        <v>-2.8118856445848905</v>
      </c>
      <c r="AL104">
        <f t="shared" si="71"/>
        <v>-13.731636044367168</v>
      </c>
    </row>
    <row r="105" spans="2:38">
      <c r="H105">
        <f t="shared" si="66"/>
        <v>7.9261050579616743</v>
      </c>
      <c r="N105">
        <f t="shared" si="67"/>
        <v>14.900142730821463</v>
      </c>
      <c r="T105">
        <f t="shared" si="68"/>
        <v>0.36140434284949841</v>
      </c>
      <c r="Z105">
        <f t="shared" si="69"/>
        <v>-15.694434907392161</v>
      </c>
      <c r="AF105">
        <f t="shared" si="70"/>
        <v>-6.7800991860100304</v>
      </c>
      <c r="AL105">
        <f t="shared" si="71"/>
        <v>1.7578570543948953</v>
      </c>
    </row>
    <row r="106" spans="2:38">
      <c r="H106">
        <f t="shared" si="66"/>
        <v>52.786483200223401</v>
      </c>
      <c r="N106">
        <f t="shared" si="67"/>
        <v>13.461855781208742</v>
      </c>
      <c r="T106">
        <f t="shared" si="68"/>
        <v>21.163689445834546</v>
      </c>
      <c r="Z106">
        <f t="shared" si="69"/>
        <v>0.11076975970025771</v>
      </c>
      <c r="AF106">
        <f t="shared" si="70"/>
        <v>5.3155235611086127</v>
      </c>
      <c r="AL106">
        <f t="shared" si="71"/>
        <v>-2.2677575270810379</v>
      </c>
    </row>
    <row r="107" spans="2:38">
      <c r="H107">
        <f t="shared" si="66"/>
        <v>13.472452171809206</v>
      </c>
      <c r="N107">
        <f t="shared" si="67"/>
        <v>18.553573198090113</v>
      </c>
      <c r="T107">
        <f t="shared" si="68"/>
        <v>2.9011634328048412</v>
      </c>
      <c r="Z107">
        <f t="shared" si="69"/>
        <v>-38.130053973123772</v>
      </c>
      <c r="AF107">
        <f t="shared" si="70"/>
        <v>3.9650818156219731</v>
      </c>
      <c r="AL107">
        <f t="shared" si="71"/>
        <v>-24.291527046884312</v>
      </c>
    </row>
    <row r="108" spans="2:38">
      <c r="H108">
        <f t="shared" si="66"/>
        <v>7.6961103975680345</v>
      </c>
      <c r="N108">
        <f t="shared" si="67"/>
        <v>27.573708741489256</v>
      </c>
      <c r="T108">
        <f t="shared" si="68"/>
        <v>27.485120357196937</v>
      </c>
      <c r="Z108">
        <f t="shared" si="69"/>
        <v>14.14787123262357</v>
      </c>
      <c r="AF108">
        <f t="shared" si="70"/>
        <v>15.668144320774882</v>
      </c>
      <c r="AL108">
        <f t="shared" si="71"/>
        <v>13.975705515257687</v>
      </c>
    </row>
    <row r="109" spans="2:38">
      <c r="H109">
        <f t="shared" si="66"/>
        <v>15.909598491365447</v>
      </c>
      <c r="N109">
        <f t="shared" si="67"/>
        <v>-7.8524183452148542</v>
      </c>
      <c r="T109">
        <f t="shared" si="68"/>
        <v>-18.934415874555224</v>
      </c>
      <c r="Z109">
        <f t="shared" si="69"/>
        <v>-14.029737725917236</v>
      </c>
      <c r="AF109">
        <f t="shared" si="70"/>
        <v>13.129104405725641</v>
      </c>
      <c r="AL109">
        <f t="shared" si="71"/>
        <v>3.8980312775305563</v>
      </c>
    </row>
    <row r="110" spans="2:38">
      <c r="H110">
        <f t="shared" si="66"/>
        <v>-16.029531520228765</v>
      </c>
      <c r="N110">
        <f t="shared" si="67"/>
        <v>-31.581412006720807</v>
      </c>
      <c r="T110">
        <f t="shared" si="68"/>
        <v>-33.008698387909753</v>
      </c>
      <c r="Z110">
        <f t="shared" si="69"/>
        <v>-46.160780104440065</v>
      </c>
      <c r="AF110">
        <f t="shared" si="70"/>
        <v>-25.011232692086878</v>
      </c>
      <c r="AL110">
        <f t="shared" si="71"/>
        <v>-51.885453058471271</v>
      </c>
    </row>
    <row r="111" spans="2:38">
      <c r="H111">
        <f t="shared" si="66"/>
        <v>38.148103410094578</v>
      </c>
      <c r="N111">
        <f t="shared" si="67"/>
        <v>-4.1998707813118799</v>
      </c>
      <c r="T111">
        <f t="shared" si="68"/>
        <v>-9.6165102112088281</v>
      </c>
      <c r="Z111">
        <f t="shared" si="69"/>
        <v>-28.644605325674991</v>
      </c>
      <c r="AF111">
        <f t="shared" si="70"/>
        <v>-3.5426868274996988</v>
      </c>
      <c r="AL111">
        <f t="shared" si="71"/>
        <v>-44.895279664548156</v>
      </c>
    </row>
    <row r="112" spans="2:38">
      <c r="H112">
        <f t="shared" si="66"/>
        <v>40.640653031824158</v>
      </c>
      <c r="N112">
        <f t="shared" si="67"/>
        <v>44.609497128011441</v>
      </c>
      <c r="T112">
        <f t="shared" si="68"/>
        <v>46.205739611209793</v>
      </c>
      <c r="Z112">
        <f t="shared" si="69"/>
        <v>47.40089154817322</v>
      </c>
      <c r="AF112">
        <f t="shared" si="70"/>
        <v>48.638843968891997</v>
      </c>
      <c r="AL112">
        <f t="shared" si="71"/>
        <v>44.719444802418003</v>
      </c>
    </row>
    <row r="113" spans="7:38">
      <c r="H113">
        <f t="shared" si="66"/>
        <v>19.444593395661219</v>
      </c>
      <c r="N113">
        <f t="shared" si="67"/>
        <v>2.5162383489231175</v>
      </c>
      <c r="T113">
        <f t="shared" si="68"/>
        <v>0.85024981776065189</v>
      </c>
      <c r="Z113">
        <f t="shared" si="69"/>
        <v>-13.626900570687802</v>
      </c>
      <c r="AF113">
        <f t="shared" si="70"/>
        <v>-7.5068719878005279</v>
      </c>
      <c r="AL113">
        <f t="shared" si="71"/>
        <v>-39.694596063955515</v>
      </c>
    </row>
    <row r="115" spans="7:38">
      <c r="G115" s="47" t="s">
        <v>159</v>
      </c>
      <c r="H115">
        <v>12</v>
      </c>
      <c r="N115">
        <v>9</v>
      </c>
      <c r="T115">
        <v>8</v>
      </c>
      <c r="Z115">
        <v>4</v>
      </c>
      <c r="AF115">
        <v>7</v>
      </c>
      <c r="AL115">
        <v>5</v>
      </c>
    </row>
    <row r="116" spans="7:38">
      <c r="G116" s="47" t="s">
        <v>160</v>
      </c>
      <c r="H116">
        <f>H115/13*100</f>
        <v>92.307692307692307</v>
      </c>
      <c r="N116">
        <f>N115/13*100</f>
        <v>69.230769230769226</v>
      </c>
      <c r="T116">
        <f>T115/13*100</f>
        <v>61.53846153846154</v>
      </c>
      <c r="Z116">
        <f>Z115/13*100</f>
        <v>30.76923076923077</v>
      </c>
      <c r="AF116">
        <f>AF115/13*100</f>
        <v>53.846153846153847</v>
      </c>
      <c r="AL116">
        <f>AL115/13*100</f>
        <v>38.461538461538467</v>
      </c>
    </row>
  </sheetData>
  <mergeCells count="18">
    <mergeCell ref="AG62:AL62"/>
    <mergeCell ref="C62:H62"/>
    <mergeCell ref="I62:N62"/>
    <mergeCell ref="O62:T62"/>
    <mergeCell ref="U62:Z62"/>
    <mergeCell ref="AA62:AF62"/>
    <mergeCell ref="AG24:AL24"/>
    <mergeCell ref="C6:H6"/>
    <mergeCell ref="I6:N6"/>
    <mergeCell ref="O6:T6"/>
    <mergeCell ref="U6:Z6"/>
    <mergeCell ref="AA6:AF6"/>
    <mergeCell ref="AG6:AL6"/>
    <mergeCell ref="C24:H24"/>
    <mergeCell ref="I24:N24"/>
    <mergeCell ref="O24:T24"/>
    <mergeCell ref="U24:Z24"/>
    <mergeCell ref="AA24:AF24"/>
  </mergeCells>
  <conditionalFormatting sqref="H41:H53">
    <cfRule type="cellIs" dxfId="35" priority="47" operator="lessThan">
      <formula>0</formula>
    </cfRule>
    <cfRule type="cellIs" dxfId="34" priority="48" operator="greaterThan">
      <formula>0</formula>
    </cfRule>
  </conditionalFormatting>
  <conditionalFormatting sqref="N41:N53">
    <cfRule type="cellIs" dxfId="33" priority="45" operator="lessThan">
      <formula>0</formula>
    </cfRule>
    <cfRule type="cellIs" dxfId="32" priority="46" operator="greaterThan">
      <formula>0</formula>
    </cfRule>
  </conditionalFormatting>
  <conditionalFormatting sqref="T41:T53">
    <cfRule type="cellIs" dxfId="31" priority="43" operator="lessThan">
      <formula>0</formula>
    </cfRule>
    <cfRule type="cellIs" dxfId="30" priority="44" operator="greaterThan">
      <formula>0</formula>
    </cfRule>
  </conditionalFormatting>
  <conditionalFormatting sqref="Z41:Z53">
    <cfRule type="cellIs" dxfId="29" priority="41" operator="lessThan">
      <formula>0</formula>
    </cfRule>
    <cfRule type="cellIs" dxfId="28" priority="42" operator="greaterThan">
      <formula>0</formula>
    </cfRule>
  </conditionalFormatting>
  <conditionalFormatting sqref="AF41:AF53">
    <cfRule type="cellIs" dxfId="27" priority="39" operator="lessThan">
      <formula>0</formula>
    </cfRule>
    <cfRule type="cellIs" dxfId="26" priority="40" operator="greaterThan">
      <formula>0</formula>
    </cfRule>
  </conditionalFormatting>
  <conditionalFormatting sqref="AL41:AL53">
    <cfRule type="cellIs" dxfId="25" priority="37" operator="lessThan">
      <formula>0</formula>
    </cfRule>
    <cfRule type="cellIs" dxfId="24" priority="38" operator="greaterThan">
      <formula>0</formula>
    </cfRule>
  </conditionalFormatting>
  <conditionalFormatting sqref="H82:H94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N82:N94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T82:T94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Z82:Z94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AF82:AF94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AL82:AL94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H101:H113">
    <cfRule type="cellIs" dxfId="11" priority="11" operator="greaterThan">
      <formula>0</formula>
    </cfRule>
    <cfRule type="cellIs" dxfId="10" priority="12" operator="lessThan">
      <formula>0</formula>
    </cfRule>
  </conditionalFormatting>
  <conditionalFormatting sqref="N101:N113">
    <cfRule type="cellIs" dxfId="9" priority="9" operator="greaterThan">
      <formula>0</formula>
    </cfRule>
    <cfRule type="cellIs" dxfId="8" priority="10" operator="lessThan">
      <formula>0</formula>
    </cfRule>
  </conditionalFormatting>
  <conditionalFormatting sqref="T101:T113">
    <cfRule type="cellIs" dxfId="7" priority="7" operator="greaterThan">
      <formula>0</formula>
    </cfRule>
    <cfRule type="cellIs" dxfId="6" priority="8" operator="lessThan">
      <formula>0</formula>
    </cfRule>
  </conditionalFormatting>
  <conditionalFormatting sqref="Z101:Z113">
    <cfRule type="cellIs" dxfId="5" priority="5" operator="greaterThan">
      <formula>0</formula>
    </cfRule>
    <cfRule type="cellIs" dxfId="4" priority="6" operator="lessThan">
      <formula>0</formula>
    </cfRule>
  </conditionalFormatting>
  <conditionalFormatting sqref="AF101:AF113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AL101:AL113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1A7F7-A573-4987-9E86-03721E5D8BCA}">
  <dimension ref="B1:AC28"/>
  <sheetViews>
    <sheetView workbookViewId="0">
      <selection activeCell="Z22" sqref="Z22"/>
    </sheetView>
  </sheetViews>
  <sheetFormatPr baseColWidth="10" defaultColWidth="8.83203125" defaultRowHeight="15"/>
  <cols>
    <col min="2" max="2" width="23.1640625" customWidth="1"/>
    <col min="10" max="10" width="27.1640625" customWidth="1"/>
    <col min="26" max="26" width="12.83203125" customWidth="1"/>
    <col min="27" max="27" width="26.5" customWidth="1"/>
  </cols>
  <sheetData>
    <row r="1" spans="2:29" ht="16" thickBot="1"/>
    <row r="2" spans="2:29" ht="28.25" customHeight="1">
      <c r="B2" s="126" t="s">
        <v>68</v>
      </c>
      <c r="C2" s="223" t="s">
        <v>50</v>
      </c>
      <c r="D2" s="223"/>
      <c r="E2" s="223"/>
      <c r="F2" s="223"/>
      <c r="G2" s="223"/>
      <c r="H2" s="223"/>
      <c r="J2" s="126" t="s">
        <v>68</v>
      </c>
      <c r="K2" s="224" t="s">
        <v>54</v>
      </c>
      <c r="L2" s="225"/>
      <c r="M2" s="224" t="s">
        <v>74</v>
      </c>
      <c r="N2" s="225"/>
      <c r="O2" s="224" t="s">
        <v>75</v>
      </c>
      <c r="P2" s="225"/>
      <c r="Q2" s="224" t="s">
        <v>76</v>
      </c>
      <c r="R2" s="225"/>
      <c r="S2" s="224" t="s">
        <v>77</v>
      </c>
      <c r="T2" s="225"/>
      <c r="U2" s="224" t="s">
        <v>78</v>
      </c>
      <c r="V2" s="228"/>
      <c r="W2" s="226" t="s">
        <v>79</v>
      </c>
      <c r="X2" s="227"/>
      <c r="Y2" s="220" t="s">
        <v>82</v>
      </c>
      <c r="Z2" s="221"/>
    </row>
    <row r="3" spans="2:29">
      <c r="B3" s="25" t="s">
        <v>51</v>
      </c>
      <c r="C3" s="25" t="s">
        <v>42</v>
      </c>
      <c r="D3" s="25" t="s">
        <v>29</v>
      </c>
      <c r="E3" s="25" t="s">
        <v>30</v>
      </c>
      <c r="F3" s="25" t="s">
        <v>31</v>
      </c>
      <c r="G3" s="25" t="s">
        <v>32</v>
      </c>
      <c r="H3" s="25" t="s">
        <v>33</v>
      </c>
      <c r="J3" s="25" t="s">
        <v>51</v>
      </c>
      <c r="K3" s="60" t="s">
        <v>55</v>
      </c>
      <c r="L3" s="60" t="s">
        <v>56</v>
      </c>
      <c r="M3" s="60" t="s">
        <v>55</v>
      </c>
      <c r="N3" s="60" t="s">
        <v>56</v>
      </c>
      <c r="O3" s="60" t="s">
        <v>55</v>
      </c>
      <c r="P3" s="60" t="s">
        <v>56</v>
      </c>
      <c r="Q3" s="60" t="s">
        <v>55</v>
      </c>
      <c r="R3" s="60" t="s">
        <v>56</v>
      </c>
      <c r="S3" s="60" t="s">
        <v>55</v>
      </c>
      <c r="T3" s="60" t="s">
        <v>56</v>
      </c>
      <c r="U3" s="60" t="s">
        <v>55</v>
      </c>
      <c r="V3" s="128" t="s">
        <v>56</v>
      </c>
      <c r="W3" s="130" t="s">
        <v>55</v>
      </c>
      <c r="X3" s="128" t="s">
        <v>56</v>
      </c>
      <c r="Y3" s="130" t="s">
        <v>55</v>
      </c>
      <c r="Z3" s="131" t="s">
        <v>56</v>
      </c>
    </row>
    <row r="4" spans="2:29">
      <c r="B4" s="25" t="s">
        <v>52</v>
      </c>
      <c r="C4" s="85">
        <v>92.307692307692307</v>
      </c>
      <c r="D4" s="85">
        <v>69.230769230769226</v>
      </c>
      <c r="E4" s="85">
        <v>61.53846153846154</v>
      </c>
      <c r="F4" s="85">
        <v>30.76923076923077</v>
      </c>
      <c r="G4" s="85">
        <v>53.846153846153847</v>
      </c>
      <c r="H4" s="85">
        <v>38.461538461538467</v>
      </c>
      <c r="J4" s="25" t="s">
        <v>52</v>
      </c>
      <c r="K4" s="127">
        <v>5.8682962399065879</v>
      </c>
      <c r="L4" s="127">
        <v>63.911302253728365</v>
      </c>
      <c r="M4" s="127">
        <v>6.3184865892148805</v>
      </c>
      <c r="N4" s="127">
        <v>52.751793805007097</v>
      </c>
      <c r="O4" s="127">
        <v>7.2976801706200343</v>
      </c>
      <c r="P4" s="127">
        <v>59.049634743451804</v>
      </c>
      <c r="Q4" s="127">
        <v>4.798824456009041</v>
      </c>
      <c r="R4" s="127">
        <v>55.379680449136949</v>
      </c>
      <c r="S4" s="127">
        <v>6.3867405137612039</v>
      </c>
      <c r="T4" s="127">
        <v>54.519936412947068</v>
      </c>
      <c r="U4" s="127">
        <v>3.2330697714320129</v>
      </c>
      <c r="V4" s="129">
        <v>56.438369906865518</v>
      </c>
      <c r="W4" s="132">
        <f>AVERAGE(K4,M4,O4,Q4,S4,U4)</f>
        <v>5.6505162901572925</v>
      </c>
      <c r="X4" s="129">
        <f>AVERAGE(L4,N4,P4,R4,T4,V4)</f>
        <v>57.008452928522807</v>
      </c>
      <c r="Y4" s="132">
        <f>AVERAGE(K4,M4,O4)</f>
        <v>6.4948209999138342</v>
      </c>
      <c r="Z4" s="133">
        <f>AVERAGE(L4,N4,P4)</f>
        <v>58.570910267395753</v>
      </c>
    </row>
    <row r="5" spans="2:29">
      <c r="B5" s="25" t="s">
        <v>53</v>
      </c>
      <c r="C5" s="85">
        <v>84.615384615384613</v>
      </c>
      <c r="D5" s="85">
        <v>76.923076923076934</v>
      </c>
      <c r="E5" s="85">
        <v>61.53846153846154</v>
      </c>
      <c r="F5" s="85">
        <v>38.461538461538467</v>
      </c>
      <c r="G5" s="85">
        <v>53.846153846153847</v>
      </c>
      <c r="H5" s="85">
        <v>23.076923076923077</v>
      </c>
      <c r="J5" s="25" t="s">
        <v>53</v>
      </c>
      <c r="K5" s="127">
        <v>7.7624577926965257</v>
      </c>
      <c r="L5" s="127">
        <v>60.046196043308179</v>
      </c>
      <c r="M5" s="127">
        <v>8.1400083614222432</v>
      </c>
      <c r="N5" s="127">
        <v>40.205487572091087</v>
      </c>
      <c r="O5" s="127">
        <v>9.2534262343084404</v>
      </c>
      <c r="P5" s="127">
        <v>41.638449763015096</v>
      </c>
      <c r="Q5" s="127">
        <v>7.2498584939825665</v>
      </c>
      <c r="R5" s="127">
        <v>45.633442805476207</v>
      </c>
      <c r="S5" s="127">
        <v>8.7179157924325406</v>
      </c>
      <c r="T5" s="127">
        <v>37.785185079730446</v>
      </c>
      <c r="U5" s="127">
        <v>7.6801782925764517</v>
      </c>
      <c r="V5" s="129">
        <v>40.049738672093106</v>
      </c>
      <c r="W5" s="132">
        <f t="shared" ref="W5:W6" si="0">AVERAGE(K5,M5,O5,Q5,S5,U5)</f>
        <v>8.1339741612364609</v>
      </c>
      <c r="X5" s="129">
        <f t="shared" ref="X5:X6" si="1">AVERAGE(L5,N5,P5,R5,T5,V5)</f>
        <v>44.226416655952356</v>
      </c>
      <c r="Y5" s="132">
        <f t="shared" ref="Y5:Y6" si="2">AVERAGE(K5,M5,O5)</f>
        <v>8.3852974628090706</v>
      </c>
      <c r="Z5" s="133">
        <f t="shared" ref="Z5:Z6" si="3">AVERAGE(L5,N5,P5)</f>
        <v>47.296711126138121</v>
      </c>
    </row>
    <row r="6" spans="2:29" ht="16" thickBot="1">
      <c r="B6" s="60" t="s">
        <v>57</v>
      </c>
      <c r="C6" s="25"/>
      <c r="D6" s="25"/>
      <c r="E6" s="25"/>
      <c r="F6" s="25"/>
      <c r="G6" s="25"/>
      <c r="H6" s="25"/>
      <c r="J6" s="60" t="s">
        <v>57</v>
      </c>
      <c r="K6" s="127">
        <v>6.8701931192411747</v>
      </c>
      <c r="L6" s="127">
        <v>29.122425329054796</v>
      </c>
      <c r="M6" s="127">
        <v>0.86170599546442483</v>
      </c>
      <c r="N6" s="127">
        <v>37.899898595935689</v>
      </c>
      <c r="O6" s="127">
        <v>1.2570261684230697</v>
      </c>
      <c r="P6" s="127">
        <v>42.296887253246958</v>
      </c>
      <c r="Q6" s="127">
        <v>7.9787889009637247</v>
      </c>
      <c r="R6" s="127">
        <v>65.027388646732561</v>
      </c>
      <c r="S6" s="127">
        <v>1.463826514197927</v>
      </c>
      <c r="T6" s="127">
        <v>34.235266978323168</v>
      </c>
      <c r="U6" s="127">
        <v>7.8778870145364639</v>
      </c>
      <c r="V6" s="129">
        <v>73.894515893788849</v>
      </c>
      <c r="W6" s="134">
        <f t="shared" si="0"/>
        <v>4.3849046188044634</v>
      </c>
      <c r="X6" s="138">
        <f t="shared" si="1"/>
        <v>47.079397116180338</v>
      </c>
      <c r="Y6" s="134">
        <f t="shared" si="2"/>
        <v>2.9963084277095562</v>
      </c>
      <c r="Z6" s="135">
        <f t="shared" si="3"/>
        <v>36.439737059412487</v>
      </c>
    </row>
    <row r="10" spans="2:29" ht="16" thickBot="1"/>
    <row r="11" spans="2:29" ht="31.25" customHeight="1">
      <c r="B11" s="146" t="s">
        <v>67</v>
      </c>
      <c r="C11" s="230" t="s">
        <v>87</v>
      </c>
      <c r="D11" s="230"/>
      <c r="E11" s="230"/>
      <c r="F11" s="230"/>
      <c r="G11" s="230"/>
      <c r="H11" s="230"/>
      <c r="J11" s="139" t="s">
        <v>67</v>
      </c>
      <c r="K11" s="223" t="s">
        <v>54</v>
      </c>
      <c r="L11" s="223"/>
      <c r="M11" s="223" t="s">
        <v>74</v>
      </c>
      <c r="N11" s="223"/>
      <c r="O11" s="223" t="s">
        <v>75</v>
      </c>
      <c r="P11" s="223"/>
      <c r="Q11" s="223" t="s">
        <v>76</v>
      </c>
      <c r="R11" s="223"/>
      <c r="S11" s="223" t="s">
        <v>77</v>
      </c>
      <c r="T11" s="223"/>
      <c r="U11" s="223" t="s">
        <v>78</v>
      </c>
      <c r="V11" s="224"/>
      <c r="W11" s="226" t="s">
        <v>79</v>
      </c>
      <c r="X11" s="229"/>
    </row>
    <row r="12" spans="2:29">
      <c r="B12" s="127" t="s">
        <v>51</v>
      </c>
      <c r="C12" s="127" t="s">
        <v>42</v>
      </c>
      <c r="D12" s="127" t="s">
        <v>29</v>
      </c>
      <c r="E12" s="127" t="s">
        <v>30</v>
      </c>
      <c r="F12" s="127" t="s">
        <v>31</v>
      </c>
      <c r="G12" s="127" t="s">
        <v>32</v>
      </c>
      <c r="H12" s="127" t="s">
        <v>33</v>
      </c>
      <c r="J12" s="25"/>
      <c r="K12" s="60" t="s">
        <v>55</v>
      </c>
      <c r="L12" s="60" t="s">
        <v>56</v>
      </c>
      <c r="M12" s="60" t="s">
        <v>55</v>
      </c>
      <c r="N12" s="60" t="s">
        <v>56</v>
      </c>
      <c r="O12" s="60" t="s">
        <v>55</v>
      </c>
      <c r="P12" s="60" t="s">
        <v>56</v>
      </c>
      <c r="Q12" s="60" t="s">
        <v>55</v>
      </c>
      <c r="R12" s="60" t="s">
        <v>56</v>
      </c>
      <c r="S12" s="60" t="s">
        <v>55</v>
      </c>
      <c r="T12" s="60" t="s">
        <v>56</v>
      </c>
      <c r="U12" s="60" t="s">
        <v>55</v>
      </c>
      <c r="V12" s="128" t="s">
        <v>56</v>
      </c>
      <c r="W12" s="136" t="s">
        <v>55</v>
      </c>
      <c r="X12" s="131" t="s">
        <v>56</v>
      </c>
      <c r="Z12" s="231" t="s">
        <v>81</v>
      </c>
      <c r="AA12" s="231"/>
      <c r="AB12" s="25" t="s">
        <v>55</v>
      </c>
      <c r="AC12" s="25" t="s">
        <v>56</v>
      </c>
    </row>
    <row r="13" spans="2:29">
      <c r="B13" s="127" t="s">
        <v>69</v>
      </c>
      <c r="C13" s="127">
        <v>83.333333333333343</v>
      </c>
      <c r="D13" s="127">
        <v>66.666666666666657</v>
      </c>
      <c r="E13" s="127">
        <v>75</v>
      </c>
      <c r="F13" s="127">
        <v>75</v>
      </c>
      <c r="G13" s="127">
        <v>75</v>
      </c>
      <c r="H13" s="127">
        <v>50</v>
      </c>
      <c r="J13" s="25" t="s">
        <v>69</v>
      </c>
      <c r="K13" s="127">
        <v>1.0341009111088288</v>
      </c>
      <c r="L13" s="127">
        <v>36.530377539902737</v>
      </c>
      <c r="M13" s="127">
        <v>1.6999031298495444</v>
      </c>
      <c r="N13" s="127">
        <v>17.82965227320787</v>
      </c>
      <c r="O13" s="127">
        <v>3.873509159647436</v>
      </c>
      <c r="P13" s="127">
        <v>19.464256246248212</v>
      </c>
      <c r="Q13" s="127">
        <v>0.22518650857116018</v>
      </c>
      <c r="R13" s="127">
        <v>36.587816811313118</v>
      </c>
      <c r="S13" s="127">
        <v>0.62284701301506118</v>
      </c>
      <c r="T13" s="127">
        <v>28.291565929304657</v>
      </c>
      <c r="U13" s="127">
        <v>1.1976487112442689</v>
      </c>
      <c r="V13" s="129">
        <v>25.875452136844601</v>
      </c>
      <c r="W13" s="132">
        <f>AVERAGE(K13,M13,O13,Q13,S13,U13)</f>
        <v>1.4421992389060498</v>
      </c>
      <c r="X13" s="133">
        <f>AVERAGE(L13,N13,P13,R13,T13,V13)</f>
        <v>27.429853489470201</v>
      </c>
      <c r="Z13" s="223" t="s">
        <v>67</v>
      </c>
      <c r="AA13" s="25" t="s">
        <v>69</v>
      </c>
      <c r="AB13" s="127">
        <v>1.4421992389060498</v>
      </c>
      <c r="AC13" s="127">
        <v>27.429853489470201</v>
      </c>
    </row>
    <row r="14" spans="2:29" ht="16" thickBot="1">
      <c r="B14" s="127" t="s">
        <v>70</v>
      </c>
      <c r="C14" s="127"/>
      <c r="D14" s="127"/>
      <c r="E14" s="127"/>
      <c r="F14" s="127"/>
      <c r="G14" s="127"/>
      <c r="H14" s="127"/>
      <c r="J14" s="25" t="s">
        <v>70</v>
      </c>
      <c r="K14" s="127">
        <v>1.9687206533519546</v>
      </c>
      <c r="L14" s="127">
        <v>8.9716854622634941</v>
      </c>
      <c r="M14" s="127">
        <v>1.187234997343235</v>
      </c>
      <c r="N14" s="127">
        <v>9.4915420128882655</v>
      </c>
      <c r="O14" s="127">
        <v>0.82704472979484112</v>
      </c>
      <c r="P14" s="127">
        <v>9.4496349289358594</v>
      </c>
      <c r="Q14" s="127">
        <v>0.191064486638819</v>
      </c>
      <c r="R14" s="127">
        <v>9.2903900911131974</v>
      </c>
      <c r="S14" s="127">
        <v>1.3969636841346993</v>
      </c>
      <c r="T14" s="127">
        <v>15.796320280039627</v>
      </c>
      <c r="U14" s="127">
        <v>2.9651290532666441</v>
      </c>
      <c r="V14" s="129">
        <v>14.510758742093016</v>
      </c>
      <c r="W14" s="134">
        <f>AVERAGE(K14,M14,O14,Q14,S14,U14)</f>
        <v>1.4226929340883656</v>
      </c>
      <c r="X14" s="135">
        <f>AVERAGE(L14,N14,P14,R14,T14,V14)</f>
        <v>11.251721919555576</v>
      </c>
      <c r="Z14" s="223"/>
      <c r="AA14" s="25" t="s">
        <v>70</v>
      </c>
      <c r="AB14" s="127">
        <v>1.4226929340883656</v>
      </c>
      <c r="AC14" s="127">
        <v>11.251721919555576</v>
      </c>
    </row>
    <row r="15" spans="2:29" ht="16" thickBot="1">
      <c r="B15" s="147"/>
      <c r="C15" s="147"/>
      <c r="D15" s="147"/>
      <c r="E15" s="147"/>
      <c r="F15" s="147"/>
      <c r="G15" s="147"/>
      <c r="H15" s="147"/>
      <c r="Z15" s="223" t="s">
        <v>71</v>
      </c>
      <c r="AA15" s="25" t="s">
        <v>72</v>
      </c>
      <c r="AB15" s="127">
        <v>1.4095896490781685</v>
      </c>
      <c r="AC15" s="127">
        <v>17.194957359867029</v>
      </c>
    </row>
    <row r="16" spans="2:29" ht="28.25" customHeight="1">
      <c r="B16" s="146" t="s">
        <v>71</v>
      </c>
      <c r="C16" s="230" t="s">
        <v>88</v>
      </c>
      <c r="D16" s="230"/>
      <c r="E16" s="230"/>
      <c r="F16" s="230"/>
      <c r="G16" s="230"/>
      <c r="H16" s="230"/>
      <c r="J16" s="139" t="s">
        <v>71</v>
      </c>
      <c r="K16" s="224" t="s">
        <v>54</v>
      </c>
      <c r="L16" s="225"/>
      <c r="M16" s="224" t="s">
        <v>74</v>
      </c>
      <c r="N16" s="225"/>
      <c r="O16" s="224" t="s">
        <v>75</v>
      </c>
      <c r="P16" s="225"/>
      <c r="Q16" s="224" t="s">
        <v>76</v>
      </c>
      <c r="R16" s="225"/>
      <c r="S16" s="224" t="s">
        <v>77</v>
      </c>
      <c r="T16" s="225"/>
      <c r="U16" s="224" t="s">
        <v>78</v>
      </c>
      <c r="V16" s="228"/>
      <c r="W16" s="226" t="s">
        <v>79</v>
      </c>
      <c r="X16" s="229"/>
      <c r="Z16" s="223"/>
      <c r="AA16" s="25" t="s">
        <v>73</v>
      </c>
      <c r="AB16" s="127">
        <v>2.0446761111313951</v>
      </c>
      <c r="AC16" s="127">
        <v>23.606518350966308</v>
      </c>
    </row>
    <row r="17" spans="2:29">
      <c r="B17" s="127" t="s">
        <v>51</v>
      </c>
      <c r="C17" s="127" t="s">
        <v>42</v>
      </c>
      <c r="D17" s="127" t="s">
        <v>29</v>
      </c>
      <c r="E17" s="127" t="s">
        <v>30</v>
      </c>
      <c r="F17" s="127" t="s">
        <v>31</v>
      </c>
      <c r="G17" s="127" t="s">
        <v>32</v>
      </c>
      <c r="H17" s="127" t="s">
        <v>33</v>
      </c>
      <c r="J17" s="25"/>
      <c r="K17" s="60" t="s">
        <v>55</v>
      </c>
      <c r="L17" s="60" t="s">
        <v>56</v>
      </c>
      <c r="M17" s="60" t="s">
        <v>55</v>
      </c>
      <c r="N17" s="60" t="s">
        <v>56</v>
      </c>
      <c r="O17" s="60" t="s">
        <v>55</v>
      </c>
      <c r="P17" s="60" t="s">
        <v>56</v>
      </c>
      <c r="Q17" s="60" t="s">
        <v>55</v>
      </c>
      <c r="R17" s="60" t="s">
        <v>56</v>
      </c>
      <c r="S17" s="60" t="s">
        <v>55</v>
      </c>
      <c r="T17" s="60" t="s">
        <v>56</v>
      </c>
      <c r="U17" s="60" t="s">
        <v>55</v>
      </c>
      <c r="V17" s="128" t="s">
        <v>56</v>
      </c>
      <c r="W17" s="130" t="s">
        <v>55</v>
      </c>
      <c r="X17" s="131" t="s">
        <v>56</v>
      </c>
      <c r="Z17" s="222" t="s">
        <v>68</v>
      </c>
      <c r="AA17" s="25" t="s">
        <v>52</v>
      </c>
      <c r="AB17" s="127">
        <v>5.6505162901572925</v>
      </c>
      <c r="AC17" s="127">
        <v>57.008452928522807</v>
      </c>
    </row>
    <row r="18" spans="2:29">
      <c r="B18" s="127" t="s">
        <v>72</v>
      </c>
      <c r="C18" s="127">
        <v>53.846153846153847</v>
      </c>
      <c r="D18" s="127">
        <v>61.53846153846154</v>
      </c>
      <c r="E18" s="127">
        <v>61.53846153846154</v>
      </c>
      <c r="F18" s="127">
        <v>15.384615384615385</v>
      </c>
      <c r="G18" s="127">
        <v>53.846153846153847</v>
      </c>
      <c r="H18" s="127">
        <v>0</v>
      </c>
      <c r="J18" s="25" t="s">
        <v>85</v>
      </c>
      <c r="K18" s="127">
        <v>2.1961919508050207</v>
      </c>
      <c r="L18" s="127">
        <v>16.690696437506418</v>
      </c>
      <c r="M18" s="127">
        <v>1.0122766294538175</v>
      </c>
      <c r="N18" s="127">
        <v>27.44126286976913</v>
      </c>
      <c r="O18" s="127">
        <v>2.3086489401343169</v>
      </c>
      <c r="P18" s="127">
        <v>16.398767524903217</v>
      </c>
      <c r="Q18" s="127">
        <v>0.52432913754617116</v>
      </c>
      <c r="R18" s="127">
        <v>14.500913032412743</v>
      </c>
      <c r="S18" s="127">
        <v>1.5428138895575678</v>
      </c>
      <c r="T18" s="127">
        <v>17.604377982041807</v>
      </c>
      <c r="U18" s="127">
        <v>0.87327734697211745</v>
      </c>
      <c r="V18" s="129">
        <v>10.53372631256884</v>
      </c>
      <c r="W18" s="132">
        <f>AVERAGE(K18,M18,O18,Q18,S18,U18)</f>
        <v>1.4095896490781685</v>
      </c>
      <c r="X18" s="133">
        <f>AVERAGE(L18,N18,P18,R18,T18,V18)</f>
        <v>17.194957359867029</v>
      </c>
      <c r="Z18" s="222"/>
      <c r="AA18" s="25" t="s">
        <v>53</v>
      </c>
      <c r="AB18" s="127">
        <v>8.1339741612364609</v>
      </c>
      <c r="AC18" s="127">
        <v>44.226416655952356</v>
      </c>
    </row>
    <row r="19" spans="2:29" ht="16" thickBot="1">
      <c r="B19" s="127" t="s">
        <v>73</v>
      </c>
      <c r="C19" s="127"/>
      <c r="D19" s="127"/>
      <c r="E19" s="127"/>
      <c r="F19" s="127"/>
      <c r="G19" s="127"/>
      <c r="H19" s="127"/>
      <c r="J19" s="25" t="s">
        <v>86</v>
      </c>
      <c r="K19" s="127">
        <v>1.5014845840337057</v>
      </c>
      <c r="L19" s="127">
        <v>35.36767502123228</v>
      </c>
      <c r="M19" s="127">
        <v>1.0106791599821223</v>
      </c>
      <c r="N19" s="127">
        <v>12.470278069526167</v>
      </c>
      <c r="O19" s="127">
        <v>0.17427389568345611</v>
      </c>
      <c r="P19" s="127">
        <v>17.632568594175773</v>
      </c>
      <c r="Q19" s="127">
        <v>2.9324745935906513</v>
      </c>
      <c r="R19" s="127">
        <v>17.764656867371311</v>
      </c>
      <c r="S19" s="127">
        <v>1.6560251545703897</v>
      </c>
      <c r="T19" s="127">
        <v>15.079550506600354</v>
      </c>
      <c r="U19" s="127">
        <v>4.9931192789280461</v>
      </c>
      <c r="V19" s="129">
        <v>43.324381046891943</v>
      </c>
      <c r="W19" s="134">
        <f>AVERAGE(K19,M19,O19,Q19,S19,U19)</f>
        <v>2.0446761111313951</v>
      </c>
      <c r="X19" s="135">
        <f>AVERAGE(L19,N19,P19,R19,T19,V19)</f>
        <v>23.606518350966308</v>
      </c>
      <c r="Z19" s="222"/>
      <c r="AA19" s="60" t="s">
        <v>57</v>
      </c>
      <c r="AB19" s="127">
        <v>4.3849046188044634</v>
      </c>
      <c r="AC19" s="127">
        <v>47.079397116180338</v>
      </c>
    </row>
    <row r="20" spans="2:29" ht="16" thickBot="1">
      <c r="Z20" s="212"/>
    </row>
    <row r="21" spans="2:29" ht="16">
      <c r="J21" s="139" t="s">
        <v>67</v>
      </c>
      <c r="K21" s="223" t="s">
        <v>54</v>
      </c>
      <c r="L21" s="223"/>
      <c r="M21" s="223" t="s">
        <v>74</v>
      </c>
      <c r="N21" s="223"/>
      <c r="O21" s="223" t="s">
        <v>75</v>
      </c>
      <c r="P21" s="223"/>
      <c r="Q21" s="223" t="s">
        <v>76</v>
      </c>
      <c r="R21" s="223"/>
      <c r="S21" s="223" t="s">
        <v>77</v>
      </c>
      <c r="T21" s="223"/>
      <c r="U21" s="223" t="s">
        <v>78</v>
      </c>
      <c r="V21" s="224"/>
      <c r="W21" s="226" t="s">
        <v>79</v>
      </c>
      <c r="X21" s="229"/>
    </row>
    <row r="22" spans="2:29">
      <c r="J22" s="25"/>
      <c r="K22" s="60" t="s">
        <v>55</v>
      </c>
      <c r="L22" s="60" t="s">
        <v>56</v>
      </c>
      <c r="M22" s="60" t="s">
        <v>55</v>
      </c>
      <c r="N22" s="60" t="s">
        <v>56</v>
      </c>
      <c r="O22" s="60" t="s">
        <v>55</v>
      </c>
      <c r="P22" s="60" t="s">
        <v>56</v>
      </c>
      <c r="Q22" s="60" t="s">
        <v>55</v>
      </c>
      <c r="R22" s="60" t="s">
        <v>56</v>
      </c>
      <c r="S22" s="60" t="s">
        <v>55</v>
      </c>
      <c r="T22" s="60" t="s">
        <v>56</v>
      </c>
      <c r="U22" s="60" t="s">
        <v>55</v>
      </c>
      <c r="V22" s="128" t="s">
        <v>56</v>
      </c>
      <c r="W22" s="136" t="s">
        <v>55</v>
      </c>
      <c r="X22" s="131" t="s">
        <v>56</v>
      </c>
    </row>
    <row r="23" spans="2:29">
      <c r="J23" s="25" t="s">
        <v>83</v>
      </c>
      <c r="K23" s="127">
        <v>1.9687206533519546</v>
      </c>
      <c r="L23" s="127">
        <v>8.9716854622634941</v>
      </c>
      <c r="M23" s="127">
        <v>1.187234997343235</v>
      </c>
      <c r="N23" s="127">
        <v>9.4915420128882655</v>
      </c>
      <c r="O23" s="127">
        <v>0.82704472979484112</v>
      </c>
      <c r="P23" s="127">
        <v>9.4496349289358594</v>
      </c>
      <c r="Q23" s="127">
        <v>0.191064486638819</v>
      </c>
      <c r="R23" s="127">
        <v>9.2903900911131974</v>
      </c>
      <c r="S23" s="127">
        <v>1.3969636841346993</v>
      </c>
      <c r="T23" s="127">
        <v>15.796320280039627</v>
      </c>
      <c r="U23" s="127">
        <v>2.9651290532666441</v>
      </c>
      <c r="V23" s="129">
        <v>14.510758742093016</v>
      </c>
      <c r="W23" s="132">
        <f>AVERAGE(K23,M23,O23,Q23,S23,U23)</f>
        <v>1.4226929340883656</v>
      </c>
      <c r="X23" s="133">
        <f>AVERAGE(L23,N23,P23,R23,T23,V23)</f>
        <v>11.251721919555576</v>
      </c>
    </row>
    <row r="24" spans="2:29" ht="16" thickBot="1">
      <c r="J24" s="25" t="s">
        <v>84</v>
      </c>
      <c r="K24" s="127">
        <v>1.0341009111088288</v>
      </c>
      <c r="L24" s="127">
        <v>36.530377539902737</v>
      </c>
      <c r="M24" s="127">
        <v>1.6999031298495444</v>
      </c>
      <c r="N24" s="127">
        <v>17.82965227320787</v>
      </c>
      <c r="O24" s="127">
        <v>3.873509159647436</v>
      </c>
      <c r="P24" s="127">
        <v>19.464256246248212</v>
      </c>
      <c r="Q24" s="127">
        <v>0.22518650857116018</v>
      </c>
      <c r="R24" s="127">
        <v>36.587816811313118</v>
      </c>
      <c r="S24" s="127">
        <v>0.62284701301506118</v>
      </c>
      <c r="T24" s="127">
        <v>28.291565929304657</v>
      </c>
      <c r="U24" s="127">
        <v>1.1976487112442689</v>
      </c>
      <c r="V24" s="129">
        <v>25.875452136844601</v>
      </c>
      <c r="W24" s="134">
        <f>AVERAGE(K24,M24,O24,Q24,S24,U24)</f>
        <v>1.4421992389060498</v>
      </c>
      <c r="X24" s="135">
        <f>AVERAGE(L24,N24,P24,R24,T24,V24)</f>
        <v>27.429853489470201</v>
      </c>
    </row>
    <row r="26" spans="2:29" ht="29.5" customHeight="1">
      <c r="B26" s="148" t="s">
        <v>67</v>
      </c>
      <c r="C26" s="230" t="s">
        <v>101</v>
      </c>
      <c r="D26" s="230"/>
      <c r="E26" s="230"/>
      <c r="F26" s="230"/>
      <c r="G26" s="230"/>
      <c r="H26" s="230"/>
    </row>
    <row r="27" spans="2:29">
      <c r="B27" s="127" t="s">
        <v>51</v>
      </c>
      <c r="C27" s="127" t="s">
        <v>42</v>
      </c>
      <c r="D27" s="127" t="s">
        <v>29</v>
      </c>
      <c r="E27" s="127" t="s">
        <v>30</v>
      </c>
      <c r="F27" s="127" t="s">
        <v>31</v>
      </c>
      <c r="G27" s="127" t="s">
        <v>32</v>
      </c>
      <c r="H27" s="127" t="s">
        <v>33</v>
      </c>
    </row>
    <row r="28" spans="2:29">
      <c r="B28" s="127" t="s">
        <v>69</v>
      </c>
      <c r="C28" s="127">
        <v>83.333333333333343</v>
      </c>
      <c r="D28" s="127">
        <v>66.666666666666657</v>
      </c>
      <c r="E28" s="127">
        <v>75</v>
      </c>
      <c r="F28" s="127">
        <v>75</v>
      </c>
      <c r="G28" s="127">
        <v>75</v>
      </c>
      <c r="H28" s="127">
        <v>50</v>
      </c>
    </row>
  </sheetData>
  <mergeCells count="37">
    <mergeCell ref="C26:H26"/>
    <mergeCell ref="Z12:AA12"/>
    <mergeCell ref="Z13:Z14"/>
    <mergeCell ref="Z15:Z16"/>
    <mergeCell ref="K21:L21"/>
    <mergeCell ref="M21:N21"/>
    <mergeCell ref="O21:P21"/>
    <mergeCell ref="Q21:R21"/>
    <mergeCell ref="S21:T21"/>
    <mergeCell ref="U21:V21"/>
    <mergeCell ref="W21:X21"/>
    <mergeCell ref="C11:H11"/>
    <mergeCell ref="K11:L11"/>
    <mergeCell ref="M11:N11"/>
    <mergeCell ref="O11:P11"/>
    <mergeCell ref="Q11:R11"/>
    <mergeCell ref="O16:P16"/>
    <mergeCell ref="Q16:R16"/>
    <mergeCell ref="S16:T16"/>
    <mergeCell ref="U16:V16"/>
    <mergeCell ref="W16:X16"/>
    <mergeCell ref="Y2:Z2"/>
    <mergeCell ref="Z17:Z19"/>
    <mergeCell ref="C2:H2"/>
    <mergeCell ref="K2:L2"/>
    <mergeCell ref="M2:N2"/>
    <mergeCell ref="O2:P2"/>
    <mergeCell ref="W2:X2"/>
    <mergeCell ref="Q2:R2"/>
    <mergeCell ref="S2:T2"/>
    <mergeCell ref="U2:V2"/>
    <mergeCell ref="S11:T11"/>
    <mergeCell ref="U11:V11"/>
    <mergeCell ref="W11:X11"/>
    <mergeCell ref="C16:H16"/>
    <mergeCell ref="K16:L16"/>
    <mergeCell ref="M16:N16"/>
  </mergeCells>
  <pageMargins left="0.7" right="0.7" top="0.75" bottom="0.75" header="0.3" footer="0.3"/>
  <pageSetup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52CD4-8C15-4B4D-842B-2B163E3397B5}">
  <dimension ref="A1:I69"/>
  <sheetViews>
    <sheetView tabSelected="1" workbookViewId="0">
      <selection activeCell="G11" sqref="G11"/>
    </sheetView>
  </sheetViews>
  <sheetFormatPr baseColWidth="10" defaultColWidth="8.83203125" defaultRowHeight="15"/>
  <cols>
    <col min="1" max="1" width="34.1640625" customWidth="1"/>
    <col min="2" max="2" width="25.1640625" customWidth="1"/>
    <col min="3" max="3" width="10.1640625" customWidth="1"/>
    <col min="6" max="6" width="38.6640625" customWidth="1"/>
    <col min="7" max="7" width="25.6640625" customWidth="1"/>
    <col min="8" max="8" width="11" customWidth="1"/>
  </cols>
  <sheetData>
    <row r="1" spans="1:8" ht="16" thickBot="1">
      <c r="A1" s="52" t="s">
        <v>102</v>
      </c>
    </row>
    <row r="2" spans="1:8">
      <c r="A2" s="61"/>
      <c r="B2" s="68" t="s">
        <v>105</v>
      </c>
      <c r="F2" s="61"/>
      <c r="G2" s="68" t="s">
        <v>105</v>
      </c>
    </row>
    <row r="3" spans="1:8">
      <c r="A3" s="178" t="s">
        <v>103</v>
      </c>
      <c r="B3" s="179" t="s">
        <v>106</v>
      </c>
      <c r="F3" s="178" t="s">
        <v>113</v>
      </c>
      <c r="G3" s="179" t="s">
        <v>115</v>
      </c>
    </row>
    <row r="4" spans="1:8" ht="32">
      <c r="A4" s="180" t="s">
        <v>104</v>
      </c>
      <c r="B4" s="74"/>
      <c r="F4" s="186" t="s">
        <v>114</v>
      </c>
      <c r="G4" s="74"/>
    </row>
    <row r="5" spans="1:8">
      <c r="A5" s="178" t="s">
        <v>107</v>
      </c>
      <c r="B5" s="179" t="s">
        <v>109</v>
      </c>
      <c r="F5" s="36"/>
      <c r="G5" s="74"/>
    </row>
    <row r="6" spans="1:8">
      <c r="A6" s="180" t="s">
        <v>108</v>
      </c>
      <c r="B6" s="74"/>
      <c r="F6" s="36"/>
      <c r="G6" s="74"/>
    </row>
    <row r="7" spans="1:8">
      <c r="A7" s="178" t="s">
        <v>110</v>
      </c>
      <c r="B7" s="74" t="s">
        <v>111</v>
      </c>
      <c r="F7" s="178" t="s">
        <v>110</v>
      </c>
      <c r="G7" s="74" t="s">
        <v>111</v>
      </c>
    </row>
    <row r="8" spans="1:8">
      <c r="A8" s="180" t="s">
        <v>165</v>
      </c>
      <c r="B8" s="74"/>
      <c r="F8" s="180" t="s">
        <v>165</v>
      </c>
      <c r="G8" s="74"/>
    </row>
    <row r="9" spans="1:8" ht="16" thickBot="1">
      <c r="A9" s="185" t="s">
        <v>112</v>
      </c>
      <c r="B9" s="184" t="s">
        <v>134</v>
      </c>
      <c r="F9" s="185" t="s">
        <v>112</v>
      </c>
      <c r="G9" s="184" t="s">
        <v>116</v>
      </c>
    </row>
    <row r="10" spans="1:8" ht="16" thickBot="1">
      <c r="A10" s="176"/>
      <c r="B10" s="51"/>
      <c r="F10" s="176" t="s">
        <v>168</v>
      </c>
      <c r="G10">
        <f>(2.83/5.5)*100</f>
        <v>51.454545454545453</v>
      </c>
      <c r="H10" t="s">
        <v>149</v>
      </c>
    </row>
    <row r="11" spans="1:8">
      <c r="A11" s="61"/>
      <c r="B11" s="68" t="s">
        <v>105</v>
      </c>
      <c r="F11" s="232" t="s">
        <v>167</v>
      </c>
      <c r="G11">
        <f>(1.33/4)*100</f>
        <v>33.25</v>
      </c>
      <c r="H11" t="s">
        <v>149</v>
      </c>
    </row>
    <row r="12" spans="1:8">
      <c r="A12" s="178" t="s">
        <v>132</v>
      </c>
      <c r="B12" s="74" t="s">
        <v>109</v>
      </c>
      <c r="F12" s="47"/>
    </row>
    <row r="13" spans="1:8">
      <c r="A13" s="180" t="s">
        <v>133</v>
      </c>
      <c r="B13" s="74"/>
      <c r="F13" s="47"/>
    </row>
    <row r="14" spans="1:8">
      <c r="A14" s="178" t="s">
        <v>107</v>
      </c>
      <c r="B14" s="74" t="s">
        <v>109</v>
      </c>
      <c r="F14" s="47"/>
    </row>
    <row r="15" spans="1:8">
      <c r="A15" s="180" t="s">
        <v>108</v>
      </c>
      <c r="B15" s="74"/>
      <c r="F15" s="47"/>
    </row>
    <row r="16" spans="1:8">
      <c r="A16" s="178" t="s">
        <v>110</v>
      </c>
      <c r="B16" s="74" t="s">
        <v>111</v>
      </c>
      <c r="F16" s="47"/>
    </row>
    <row r="17" spans="1:7">
      <c r="A17" s="180" t="s">
        <v>165</v>
      </c>
      <c r="B17" s="74"/>
      <c r="F17" s="47"/>
    </row>
    <row r="18" spans="1:7" ht="16" thickBot="1">
      <c r="A18" s="185" t="s">
        <v>112</v>
      </c>
      <c r="B18" s="184" t="s">
        <v>135</v>
      </c>
      <c r="F18" s="47"/>
    </row>
    <row r="19" spans="1:7">
      <c r="A19" s="176"/>
      <c r="B19" s="51"/>
      <c r="F19" s="47"/>
    </row>
    <row r="20" spans="1:7" ht="16" thickBot="1">
      <c r="A20" s="176"/>
      <c r="B20" s="51"/>
      <c r="F20" s="47"/>
    </row>
    <row r="21" spans="1:7">
      <c r="A21" s="187"/>
      <c r="B21" s="68" t="s">
        <v>105</v>
      </c>
      <c r="F21" s="187"/>
      <c r="G21" s="68" t="s">
        <v>105</v>
      </c>
    </row>
    <row r="22" spans="1:7">
      <c r="A22" s="188" t="s">
        <v>124</v>
      </c>
      <c r="B22" s="182" t="s">
        <v>126</v>
      </c>
      <c r="F22" s="188" t="s">
        <v>127</v>
      </c>
      <c r="G22" s="182" t="s">
        <v>129</v>
      </c>
    </row>
    <row r="23" spans="1:7" ht="65" thickBot="1">
      <c r="A23" s="189" t="s">
        <v>125</v>
      </c>
      <c r="B23" s="83"/>
      <c r="F23" s="189" t="s">
        <v>128</v>
      </c>
      <c r="G23" s="83"/>
    </row>
    <row r="24" spans="1:7">
      <c r="A24" s="47"/>
      <c r="F24" s="47"/>
    </row>
    <row r="25" spans="1:7">
      <c r="A25" s="47"/>
      <c r="F25" s="47"/>
    </row>
    <row r="26" spans="1:7">
      <c r="A26" s="47"/>
      <c r="F26" s="47"/>
    </row>
    <row r="27" spans="1:7">
      <c r="A27" s="47"/>
      <c r="F27" s="47"/>
    </row>
    <row r="28" spans="1:7">
      <c r="A28" s="47"/>
      <c r="F28" s="47"/>
    </row>
    <row r="29" spans="1:7">
      <c r="A29" s="47"/>
      <c r="F29" s="47"/>
    </row>
    <row r="33" spans="1:9" ht="16" thickBot="1">
      <c r="A33" s="52" t="s">
        <v>164</v>
      </c>
    </row>
    <row r="34" spans="1:9">
      <c r="A34" s="61"/>
      <c r="B34" s="62" t="s">
        <v>117</v>
      </c>
      <c r="C34" s="177" t="s">
        <v>120</v>
      </c>
      <c r="F34" s="61"/>
      <c r="G34" s="62" t="s">
        <v>117</v>
      </c>
      <c r="H34" s="177" t="s">
        <v>120</v>
      </c>
    </row>
    <row r="35" spans="1:9">
      <c r="A35" s="178" t="s">
        <v>103</v>
      </c>
      <c r="B35" s="37">
        <f>C35*96</f>
        <v>718.08</v>
      </c>
      <c r="C35" s="179">
        <f>374/50</f>
        <v>7.48</v>
      </c>
      <c r="F35" s="178" t="s">
        <v>113</v>
      </c>
      <c r="G35" s="37">
        <f>H35*96</f>
        <v>1461.1200000000001</v>
      </c>
      <c r="H35" s="179">
        <f>1522/100</f>
        <v>15.22</v>
      </c>
    </row>
    <row r="36" spans="1:9">
      <c r="A36" s="180" t="s">
        <v>118</v>
      </c>
      <c r="B36" s="37"/>
      <c r="C36" s="179"/>
      <c r="F36" s="180" t="s">
        <v>121</v>
      </c>
      <c r="G36" s="37"/>
      <c r="H36" s="179"/>
    </row>
    <row r="37" spans="1:9">
      <c r="A37" s="178" t="s">
        <v>107</v>
      </c>
      <c r="B37" s="37">
        <f>C37*96</f>
        <v>1167.3600000000001</v>
      </c>
      <c r="C37" s="179">
        <f>608/50</f>
        <v>12.16</v>
      </c>
      <c r="F37" s="36"/>
      <c r="G37" s="37"/>
      <c r="H37" s="179"/>
    </row>
    <row r="38" spans="1:9">
      <c r="A38" s="180" t="s">
        <v>119</v>
      </c>
      <c r="B38" s="37"/>
      <c r="C38" s="179"/>
      <c r="F38" s="36"/>
      <c r="G38" s="37"/>
      <c r="H38" s="179"/>
    </row>
    <row r="39" spans="1:9">
      <c r="A39" s="178" t="s">
        <v>110</v>
      </c>
      <c r="B39" s="37">
        <f>C39*96</f>
        <v>2448</v>
      </c>
      <c r="C39" s="179">
        <f>1020/40</f>
        <v>25.5</v>
      </c>
      <c r="F39" s="178" t="s">
        <v>110</v>
      </c>
      <c r="G39" s="37">
        <f>H39*96</f>
        <v>2448</v>
      </c>
      <c r="H39" s="179">
        <f>1020/40</f>
        <v>25.5</v>
      </c>
    </row>
    <row r="40" spans="1:9">
      <c r="A40" s="180" t="s">
        <v>122</v>
      </c>
      <c r="B40" s="37"/>
      <c r="C40" s="179"/>
      <c r="F40" s="180" t="s">
        <v>122</v>
      </c>
      <c r="G40" s="37"/>
      <c r="H40" s="179"/>
    </row>
    <row r="41" spans="1:9">
      <c r="A41" s="181" t="s">
        <v>112</v>
      </c>
      <c r="B41" s="37">
        <f>B35+B37+B39</f>
        <v>4333.4400000000005</v>
      </c>
      <c r="C41" s="182">
        <f>C35+C37+C39</f>
        <v>45.14</v>
      </c>
      <c r="F41" s="181" t="s">
        <v>112</v>
      </c>
      <c r="G41" s="37">
        <f>G35+G39</f>
        <v>3909.12</v>
      </c>
      <c r="H41" s="182">
        <f>H35+H39</f>
        <v>40.72</v>
      </c>
    </row>
    <row r="42" spans="1:9">
      <c r="A42" s="180"/>
      <c r="B42" s="37"/>
      <c r="C42" s="179"/>
      <c r="F42" s="180"/>
      <c r="G42" s="37"/>
      <c r="H42" s="179"/>
    </row>
    <row r="43" spans="1:9">
      <c r="A43" s="36"/>
      <c r="B43" s="37"/>
      <c r="C43" s="74"/>
      <c r="F43" s="36"/>
      <c r="G43" s="37"/>
      <c r="H43" s="74"/>
    </row>
    <row r="44" spans="1:9" ht="16" thickBot="1">
      <c r="A44" s="38"/>
      <c r="B44" s="183" t="s">
        <v>123</v>
      </c>
      <c r="C44" s="184">
        <f>C35+C37</f>
        <v>19.64</v>
      </c>
      <c r="F44" s="38"/>
      <c r="G44" s="183" t="s">
        <v>123</v>
      </c>
      <c r="H44" s="184">
        <f>H35</f>
        <v>15.22</v>
      </c>
    </row>
    <row r="45" spans="1:9">
      <c r="B45" s="176"/>
      <c r="C45" s="51"/>
      <c r="G45" s="176" t="s">
        <v>166</v>
      </c>
      <c r="H45" s="51">
        <f>100-(100*H44/C44)</f>
        <v>22.505091649694506</v>
      </c>
      <c r="I45" t="s">
        <v>149</v>
      </c>
    </row>
    <row r="46" spans="1:9" ht="16" thickBot="1">
      <c r="B46" s="176"/>
      <c r="C46" s="51"/>
      <c r="G46" s="176"/>
      <c r="H46" s="51"/>
    </row>
    <row r="47" spans="1:9">
      <c r="A47" s="61"/>
      <c r="B47" s="62" t="s">
        <v>117</v>
      </c>
      <c r="C47" s="177" t="s">
        <v>120</v>
      </c>
    </row>
    <row r="48" spans="1:9">
      <c r="A48" s="178" t="s">
        <v>130</v>
      </c>
      <c r="B48" s="37">
        <f>C48*96</f>
        <v>421.75</v>
      </c>
      <c r="C48" s="179">
        <f>1687/4/96</f>
        <v>4.393229166666667</v>
      </c>
    </row>
    <row r="49" spans="1:3">
      <c r="A49" s="180" t="s">
        <v>131</v>
      </c>
      <c r="B49" s="37"/>
      <c r="C49" s="74"/>
    </row>
    <row r="50" spans="1:3">
      <c r="A50" s="178" t="s">
        <v>107</v>
      </c>
      <c r="B50" s="37">
        <f>C50*96</f>
        <v>1167.3600000000001</v>
      </c>
      <c r="C50" s="179">
        <f>608/50</f>
        <v>12.16</v>
      </c>
    </row>
    <row r="51" spans="1:3">
      <c r="A51" s="180" t="s">
        <v>119</v>
      </c>
      <c r="B51" s="37"/>
      <c r="C51" s="179"/>
    </row>
    <row r="52" spans="1:3">
      <c r="A52" s="178" t="s">
        <v>110</v>
      </c>
      <c r="B52" s="37">
        <f>C52*96</f>
        <v>2448</v>
      </c>
      <c r="C52" s="179">
        <f>1020/40</f>
        <v>25.5</v>
      </c>
    </row>
    <row r="53" spans="1:3">
      <c r="A53" s="180" t="s">
        <v>122</v>
      </c>
      <c r="B53" s="37"/>
      <c r="C53" s="179"/>
    </row>
    <row r="54" spans="1:3">
      <c r="A54" s="181" t="s">
        <v>112</v>
      </c>
      <c r="B54" s="37">
        <f>B48+B50+B52</f>
        <v>4037.11</v>
      </c>
      <c r="C54" s="182">
        <f>C48+C50+C52</f>
        <v>42.053229166666668</v>
      </c>
    </row>
    <row r="55" spans="1:3">
      <c r="A55" s="36"/>
      <c r="B55" s="37"/>
      <c r="C55" s="74"/>
    </row>
    <row r="56" spans="1:3">
      <c r="A56" s="36"/>
      <c r="B56" s="37"/>
      <c r="C56" s="74"/>
    </row>
    <row r="57" spans="1:3" ht="16" thickBot="1">
      <c r="A57" s="38"/>
      <c r="B57" s="183" t="s">
        <v>123</v>
      </c>
      <c r="C57" s="184">
        <f>C48+C50</f>
        <v>16.553229166666668</v>
      </c>
    </row>
    <row r="58" spans="1:3" ht="16" thickBot="1"/>
    <row r="59" spans="1:3">
      <c r="A59" s="61"/>
      <c r="B59" s="62" t="s">
        <v>117</v>
      </c>
      <c r="C59" s="177" t="s">
        <v>120</v>
      </c>
    </row>
    <row r="60" spans="1:3">
      <c r="A60" s="178" t="s">
        <v>136</v>
      </c>
      <c r="B60" s="37">
        <f>C60*96</f>
        <v>551.04</v>
      </c>
      <c r="C60" s="179">
        <f>287/50</f>
        <v>5.74</v>
      </c>
    </row>
    <row r="61" spans="1:3">
      <c r="A61" s="180" t="s">
        <v>137</v>
      </c>
      <c r="B61" s="37"/>
      <c r="C61" s="179"/>
    </row>
    <row r="62" spans="1:3">
      <c r="A62" s="178" t="s">
        <v>107</v>
      </c>
      <c r="B62" s="37">
        <f>C62*96</f>
        <v>1167.3600000000001</v>
      </c>
      <c r="C62" s="179">
        <f>608/50</f>
        <v>12.16</v>
      </c>
    </row>
    <row r="63" spans="1:3">
      <c r="A63" s="180" t="s">
        <v>119</v>
      </c>
      <c r="B63" s="37"/>
      <c r="C63" s="179"/>
    </row>
    <row r="64" spans="1:3">
      <c r="A64" s="178" t="s">
        <v>110</v>
      </c>
      <c r="B64" s="37">
        <f>C64*96</f>
        <v>2448</v>
      </c>
      <c r="C64" s="179">
        <f>1020/40</f>
        <v>25.5</v>
      </c>
    </row>
    <row r="65" spans="1:3">
      <c r="A65" s="180" t="s">
        <v>122</v>
      </c>
      <c r="B65" s="37"/>
      <c r="C65" s="179"/>
    </row>
    <row r="66" spans="1:3">
      <c r="A66" s="181" t="s">
        <v>112</v>
      </c>
      <c r="B66" s="37">
        <f>B60+B62+B64</f>
        <v>4166.3999999999996</v>
      </c>
      <c r="C66" s="182">
        <f>C60+C62+C64</f>
        <v>43.4</v>
      </c>
    </row>
    <row r="67" spans="1:3">
      <c r="A67" s="180"/>
      <c r="B67" s="37"/>
      <c r="C67" s="179"/>
    </row>
    <row r="68" spans="1:3">
      <c r="A68" s="36"/>
      <c r="B68" s="37"/>
      <c r="C68" s="74"/>
    </row>
    <row r="69" spans="1:3" ht="16" thickBot="1">
      <c r="A69" s="38"/>
      <c r="B69" s="183" t="s">
        <v>123</v>
      </c>
      <c r="C69" s="184">
        <f>C60+C62</f>
        <v>17.899999999999999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TechReps-OnewayANOVA</vt:lpstr>
      <vt:lpstr>BioReps-OnewayANOVA</vt:lpstr>
      <vt:lpstr>TechReps-CV%</vt:lpstr>
      <vt:lpstr>BioReps-CV%</vt:lpstr>
      <vt:lpstr>%CV table</vt:lpstr>
      <vt:lpstr>Time and Cost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Neeta Abraham</dc:creator>
  <cp:lastModifiedBy>Microsoft Office User</cp:lastModifiedBy>
  <dcterms:created xsi:type="dcterms:W3CDTF">2020-03-30T15:10:12Z</dcterms:created>
  <dcterms:modified xsi:type="dcterms:W3CDTF">2020-06-03T19:18:40Z</dcterms:modified>
</cp:coreProperties>
</file>